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nhosp.sharepoint.com/sites/AdmSecretariatPEFCRMarineFish/Shared Documents/Supporting studies/2nd Public Consultation/"/>
    </mc:Choice>
  </mc:AlternateContent>
  <xr:revisionPtr revIDLastSave="837" documentId="13_ncr:1_{469A3DBA-A684-F345-AFE7-90C0F803DDEF}" xr6:coauthVersionLast="47" xr6:coauthVersionMax="47" xr10:uidLastSave="{A7233D9B-1A55-4684-9CCD-BEAE8079BE38}"/>
  <bookViews>
    <workbookView xWindow="57480" yWindow="-120" windowWidth="38640" windowHeight="21240" tabRatio="784" activeTab="3" xr2:uid="{578349C0-3DE9-449C-B2FB-FA250811294E}"/>
  </bookViews>
  <sheets>
    <sheet name="Introduction" sheetId="24" r:id="rId1"/>
    <sheet name="Wild RP results" sheetId="19" r:id="rId2"/>
    <sheet name="Wild all impacts per stage" sheetId="28" r:id="rId3"/>
    <sheet name="Farmed RP results" sheetId="23" r:id="rId4"/>
    <sheet name="Farmed all impacts per stage" sheetId="29" r:id="rId5"/>
    <sheet name="Wild categories" sheetId="10" r:id="rId6"/>
    <sheet name="Wild stages" sheetId="9" r:id="rId7"/>
    <sheet name="Wild process" sheetId="21" r:id="rId8"/>
    <sheet name="Wild elementary flows" sheetId="32" r:id="rId9"/>
    <sheet name="Wild processes table" sheetId="31" r:id="rId10"/>
    <sheet name="Farmed categories" sheetId="25" r:id="rId11"/>
    <sheet name="Farmed stages" sheetId="22" r:id="rId12"/>
    <sheet name="Farmed processes" sheetId="26" r:id="rId13"/>
    <sheet name="Farmed elementary flows" sheetId="33" r:id="rId14"/>
    <sheet name="Farmed processes table" sheetId="30" r:id="rId15"/>
    <sheet name="CONTROLS" sheetId="27" r:id="rId16"/>
    <sheet name="Changes" sheetId="34" state="hidden" r:id="rId17"/>
  </sheets>
  <externalReferences>
    <externalReference r:id="rId18"/>
  </externalReferences>
  <definedNames>
    <definedName name="_xlnm._FilterDatabase" localSheetId="10" hidden="1">'Farmed categories'!$A$31:$I$59</definedName>
    <definedName name="_xlnm._FilterDatabase" localSheetId="5" hidden="1">'Wild categories'!$A$36:$I$64</definedName>
    <definedName name="gwp_stages" localSheetId="12">'Farmed processes'!$E$118:$I$118</definedName>
    <definedName name="gwp_stages" localSheetId="11">'Farmed stages'!$E$110:$I$110</definedName>
    <definedName name="gwp_stages" localSheetId="7">'Wild process'!$E$110:$I$110</definedName>
    <definedName name="gwp_stages">'Wild stages'!$E$109:$I$109</definedName>
    <definedName name="stages_raw_material" localSheetId="12">'Farmed processes'!$E$118:$E$145</definedName>
    <definedName name="stages_raw_material" localSheetId="11">'Farmed stages'!$E$110:$E$137</definedName>
    <definedName name="stages_raw_material" localSheetId="7">'Wild process'!$E$110:$E$137</definedName>
    <definedName name="stages_raw_material">'Wild stages'!$E$109:$E$136</definedName>
    <definedName name="UpdateYear">[1]Introduction!$E$6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3" l="1"/>
  <c r="B14" i="25"/>
  <c r="F25" i="34"/>
  <c r="G25" i="34" s="1"/>
  <c r="G26" i="34"/>
  <c r="G27" i="34"/>
  <c r="G28" i="34"/>
  <c r="G29" i="34"/>
  <c r="G30" i="34"/>
  <c r="G31" i="34"/>
  <c r="G32" i="34"/>
  <c r="G33" i="34"/>
  <c r="G34" i="34"/>
  <c r="G35" i="34"/>
  <c r="G36" i="34"/>
  <c r="G37" i="34"/>
  <c r="G38" i="34"/>
  <c r="G39" i="34"/>
  <c r="G24" i="34"/>
  <c r="F24" i="34"/>
  <c r="F26" i="34"/>
  <c r="F27" i="34"/>
  <c r="F28" i="34"/>
  <c r="F29" i="34"/>
  <c r="F30" i="34"/>
  <c r="F31" i="34"/>
  <c r="F32" i="34"/>
  <c r="F33" i="34"/>
  <c r="F34" i="34"/>
  <c r="F35" i="34"/>
  <c r="F36" i="34"/>
  <c r="F37" i="34"/>
  <c r="F38" i="34"/>
  <c r="F39" i="34"/>
  <c r="F5" i="34"/>
  <c r="F6" i="34"/>
  <c r="F7" i="34"/>
  <c r="F8" i="34"/>
  <c r="F9" i="34"/>
  <c r="F10" i="34"/>
  <c r="F11" i="34"/>
  <c r="G11" i="34" s="1"/>
  <c r="F12" i="34"/>
  <c r="G12" i="34" s="1"/>
  <c r="F13" i="34"/>
  <c r="G13" i="34" s="1"/>
  <c r="F14" i="34"/>
  <c r="G14" i="34" s="1"/>
  <c r="F15" i="34"/>
  <c r="G15" i="34" s="1"/>
  <c r="F16" i="34"/>
  <c r="G16" i="34" s="1"/>
  <c r="F17" i="34"/>
  <c r="F18" i="34"/>
  <c r="F19" i="34"/>
  <c r="F4" i="34"/>
  <c r="G17" i="34"/>
  <c r="AF6" i="33"/>
  <c r="C6" i="33"/>
  <c r="C7" i="33"/>
  <c r="C8" i="33"/>
  <c r="C9" i="33"/>
  <c r="C10" i="33"/>
  <c r="C11" i="33"/>
  <c r="C12" i="33"/>
  <c r="C13" i="33"/>
  <c r="C14" i="33"/>
  <c r="C18" i="33"/>
  <c r="C19" i="33"/>
  <c r="C20" i="33"/>
  <c r="C21" i="33"/>
  <c r="C22" i="33"/>
  <c r="C23" i="33"/>
  <c r="D6" i="33"/>
  <c r="C5" i="33"/>
  <c r="B27" i="33"/>
  <c r="B6" i="33"/>
  <c r="E6" i="33"/>
  <c r="F6" i="33"/>
  <c r="G6" i="33"/>
  <c r="H6" i="33"/>
  <c r="I6" i="33"/>
  <c r="J6" i="33"/>
  <c r="K6" i="33"/>
  <c r="L6" i="33"/>
  <c r="M6" i="33"/>
  <c r="N6" i="33"/>
  <c r="O6" i="33"/>
  <c r="P6" i="33"/>
  <c r="Q6" i="33"/>
  <c r="R6" i="33"/>
  <c r="S6" i="33"/>
  <c r="T6" i="33"/>
  <c r="U6" i="33"/>
  <c r="V6" i="33"/>
  <c r="W6" i="33"/>
  <c r="X6" i="33"/>
  <c r="Y6" i="33"/>
  <c r="Z6" i="33"/>
  <c r="AA6" i="33"/>
  <c r="AB6" i="33"/>
  <c r="AC6" i="33"/>
  <c r="AD6" i="33"/>
  <c r="AE6" i="33"/>
  <c r="B7" i="33"/>
  <c r="D7" i="33"/>
  <c r="E7" i="33"/>
  <c r="F7" i="33"/>
  <c r="G7" i="33"/>
  <c r="H7" i="33"/>
  <c r="I7" i="33"/>
  <c r="J7" i="33"/>
  <c r="K7" i="33"/>
  <c r="L7" i="33"/>
  <c r="M7" i="33"/>
  <c r="N7" i="33"/>
  <c r="O7" i="33"/>
  <c r="P7" i="33"/>
  <c r="Q7" i="33"/>
  <c r="R7" i="33"/>
  <c r="S7" i="33"/>
  <c r="T7" i="33"/>
  <c r="U7" i="33"/>
  <c r="V7" i="33"/>
  <c r="W7" i="33"/>
  <c r="X7" i="33"/>
  <c r="Y7" i="33"/>
  <c r="Z7" i="33"/>
  <c r="AA7" i="33"/>
  <c r="AB7" i="33"/>
  <c r="AC7" i="33"/>
  <c r="AD7" i="33"/>
  <c r="AE7" i="33"/>
  <c r="AF7" i="33"/>
  <c r="B8" i="33"/>
  <c r="D8" i="33"/>
  <c r="E8" i="33"/>
  <c r="F8" i="33"/>
  <c r="G8" i="33"/>
  <c r="H8" i="33"/>
  <c r="I8" i="33"/>
  <c r="J8" i="33"/>
  <c r="K8" i="33"/>
  <c r="L8" i="33"/>
  <c r="M8" i="33"/>
  <c r="N8" i="33"/>
  <c r="O8" i="33"/>
  <c r="P8" i="33"/>
  <c r="Q8" i="33"/>
  <c r="R8" i="33"/>
  <c r="S8" i="33"/>
  <c r="T8" i="33"/>
  <c r="U8" i="33"/>
  <c r="V8" i="33"/>
  <c r="W8" i="33"/>
  <c r="X8" i="33"/>
  <c r="Y8" i="33"/>
  <c r="Z8" i="33"/>
  <c r="AA8" i="33"/>
  <c r="AB8" i="33"/>
  <c r="AC8" i="33"/>
  <c r="AD8" i="33"/>
  <c r="AE8" i="33"/>
  <c r="AF8" i="33"/>
  <c r="B9" i="33"/>
  <c r="D9" i="33"/>
  <c r="E9" i="33"/>
  <c r="F9" i="33"/>
  <c r="G9" i="33"/>
  <c r="H9" i="33"/>
  <c r="I9" i="33"/>
  <c r="J9" i="33"/>
  <c r="K9" i="33"/>
  <c r="L9" i="33"/>
  <c r="M9" i="33"/>
  <c r="N9" i="33"/>
  <c r="O9" i="33"/>
  <c r="P9" i="33"/>
  <c r="Q9" i="33"/>
  <c r="R9" i="33"/>
  <c r="S9" i="33"/>
  <c r="T9" i="33"/>
  <c r="U9" i="33"/>
  <c r="V9" i="33"/>
  <c r="W9" i="33"/>
  <c r="X9" i="33"/>
  <c r="Y9" i="33"/>
  <c r="Z9" i="33"/>
  <c r="AA9" i="33"/>
  <c r="AB9" i="33"/>
  <c r="AC9" i="33"/>
  <c r="AD9" i="33"/>
  <c r="AE9" i="33"/>
  <c r="AF9" i="33"/>
  <c r="B10" i="33"/>
  <c r="D10" i="33"/>
  <c r="E10" i="33"/>
  <c r="F10" i="33"/>
  <c r="G10" i="33"/>
  <c r="H10" i="33"/>
  <c r="I10" i="33"/>
  <c r="J10" i="33"/>
  <c r="K10" i="33"/>
  <c r="L10" i="33"/>
  <c r="M10" i="33"/>
  <c r="N10" i="33"/>
  <c r="O10" i="33"/>
  <c r="P10" i="33"/>
  <c r="Q10" i="33"/>
  <c r="R10" i="33"/>
  <c r="S10" i="33"/>
  <c r="T10" i="33"/>
  <c r="U10" i="33"/>
  <c r="V10" i="33"/>
  <c r="W10" i="33"/>
  <c r="X10" i="33"/>
  <c r="Y10" i="33"/>
  <c r="Z10" i="33"/>
  <c r="AA10" i="33"/>
  <c r="AB10" i="33"/>
  <c r="AC10" i="33"/>
  <c r="AD10" i="33"/>
  <c r="AE10" i="33"/>
  <c r="AF10" i="33"/>
  <c r="B11" i="33"/>
  <c r="D11" i="33"/>
  <c r="E11" i="33"/>
  <c r="F11" i="33"/>
  <c r="G11" i="33"/>
  <c r="H11" i="33"/>
  <c r="I11" i="33"/>
  <c r="J11" i="33"/>
  <c r="K11" i="33"/>
  <c r="L11" i="33"/>
  <c r="M11" i="33"/>
  <c r="N11" i="33"/>
  <c r="O11" i="33"/>
  <c r="P11" i="33"/>
  <c r="Q11" i="33"/>
  <c r="R11" i="33"/>
  <c r="S11" i="33"/>
  <c r="T11" i="33"/>
  <c r="U11" i="33"/>
  <c r="V11" i="33"/>
  <c r="W11" i="33"/>
  <c r="X11" i="33"/>
  <c r="Y11" i="33"/>
  <c r="Z11" i="33"/>
  <c r="AA11" i="33"/>
  <c r="AB11" i="33"/>
  <c r="AC11" i="33"/>
  <c r="AD11" i="33"/>
  <c r="AE11" i="33"/>
  <c r="AF11" i="33"/>
  <c r="B12" i="33"/>
  <c r="D12" i="33"/>
  <c r="E12" i="33"/>
  <c r="F12" i="33"/>
  <c r="G12" i="33"/>
  <c r="H12" i="33"/>
  <c r="I12" i="33"/>
  <c r="J12" i="33"/>
  <c r="K12" i="33"/>
  <c r="L12" i="33"/>
  <c r="M12" i="33"/>
  <c r="N12" i="33"/>
  <c r="O12" i="33"/>
  <c r="P12" i="33"/>
  <c r="Q12" i="33"/>
  <c r="R12" i="33"/>
  <c r="S12" i="33"/>
  <c r="T12" i="33"/>
  <c r="U12" i="33"/>
  <c r="V12" i="33"/>
  <c r="W12" i="33"/>
  <c r="X12" i="33"/>
  <c r="Y12" i="33"/>
  <c r="Z12" i="33"/>
  <c r="AA12" i="33"/>
  <c r="AB12" i="33"/>
  <c r="AC12" i="33"/>
  <c r="AD12" i="33"/>
  <c r="AE12" i="33"/>
  <c r="AF12" i="33"/>
  <c r="B13" i="33"/>
  <c r="D13" i="33"/>
  <c r="E13" i="33"/>
  <c r="F13" i="33"/>
  <c r="G13" i="33"/>
  <c r="H13" i="33"/>
  <c r="I13" i="33"/>
  <c r="J13" i="33"/>
  <c r="K13" i="33"/>
  <c r="L13" i="33"/>
  <c r="M13" i="33"/>
  <c r="N13" i="33"/>
  <c r="O13" i="33"/>
  <c r="P13" i="33"/>
  <c r="Q13" i="33"/>
  <c r="R13" i="33"/>
  <c r="S13" i="33"/>
  <c r="T13" i="33"/>
  <c r="U13" i="33"/>
  <c r="V13" i="33"/>
  <c r="W13" i="33"/>
  <c r="X13" i="33"/>
  <c r="Y13" i="33"/>
  <c r="Z13" i="33"/>
  <c r="AA13" i="33"/>
  <c r="AB13" i="33"/>
  <c r="AC13" i="33"/>
  <c r="AD13" i="33"/>
  <c r="AE13" i="33"/>
  <c r="AF13" i="33"/>
  <c r="B14" i="33"/>
  <c r="D14" i="33"/>
  <c r="E14" i="33"/>
  <c r="F14" i="33"/>
  <c r="G14" i="33"/>
  <c r="H14" i="33"/>
  <c r="I14" i="33"/>
  <c r="J14" i="33"/>
  <c r="K14" i="33"/>
  <c r="L14" i="33"/>
  <c r="M14" i="33"/>
  <c r="N14" i="33"/>
  <c r="O14" i="33"/>
  <c r="P14" i="33"/>
  <c r="Q14" i="33"/>
  <c r="R14" i="33"/>
  <c r="S14" i="33"/>
  <c r="T14" i="33"/>
  <c r="U14" i="33"/>
  <c r="V14" i="33"/>
  <c r="W14" i="33"/>
  <c r="X14" i="33"/>
  <c r="Y14" i="33"/>
  <c r="Z14" i="33"/>
  <c r="AA14" i="33"/>
  <c r="AB14" i="33"/>
  <c r="AC14" i="33"/>
  <c r="AD14" i="33"/>
  <c r="AE14" i="33"/>
  <c r="AF14" i="33"/>
  <c r="A17" i="33"/>
  <c r="C17" i="33"/>
  <c r="D17" i="33"/>
  <c r="E17" i="33"/>
  <c r="F17" i="33"/>
  <c r="G17" i="33"/>
  <c r="H17" i="33"/>
  <c r="I17" i="33"/>
  <c r="J17" i="33"/>
  <c r="K17" i="33"/>
  <c r="L17" i="33"/>
  <c r="M17" i="33"/>
  <c r="N17" i="33"/>
  <c r="O17" i="33"/>
  <c r="P17" i="33"/>
  <c r="Q17" i="33"/>
  <c r="R17" i="33"/>
  <c r="S17" i="33"/>
  <c r="T17" i="33"/>
  <c r="U17" i="33"/>
  <c r="V17" i="33"/>
  <c r="W17" i="33"/>
  <c r="X17" i="33"/>
  <c r="Y17" i="33"/>
  <c r="Z17" i="33"/>
  <c r="AA17" i="33"/>
  <c r="AB17" i="33"/>
  <c r="AC17" i="33"/>
  <c r="AD17" i="33"/>
  <c r="AE17" i="33"/>
  <c r="AF17" i="33"/>
  <c r="B18" i="33"/>
  <c r="D18" i="33"/>
  <c r="E18" i="33"/>
  <c r="F18" i="33"/>
  <c r="G18" i="33"/>
  <c r="H18" i="33"/>
  <c r="I18" i="33"/>
  <c r="J18" i="33"/>
  <c r="K18" i="33"/>
  <c r="L18" i="33"/>
  <c r="M18" i="33"/>
  <c r="N18" i="33"/>
  <c r="O18" i="33"/>
  <c r="P18" i="33"/>
  <c r="Q18" i="33"/>
  <c r="R18" i="33"/>
  <c r="S18" i="33"/>
  <c r="T18" i="33"/>
  <c r="U18" i="33"/>
  <c r="V18" i="33"/>
  <c r="W18" i="33"/>
  <c r="X18" i="33"/>
  <c r="Y18" i="33"/>
  <c r="Z18" i="33"/>
  <c r="AA18" i="33"/>
  <c r="AB18" i="33"/>
  <c r="AC18" i="33"/>
  <c r="AD18" i="33"/>
  <c r="AE18" i="33"/>
  <c r="AF18" i="33"/>
  <c r="B19" i="33"/>
  <c r="D19" i="33"/>
  <c r="E19" i="33"/>
  <c r="F19" i="33"/>
  <c r="G19" i="33"/>
  <c r="H19" i="33"/>
  <c r="I19" i="33"/>
  <c r="J19" i="33"/>
  <c r="K19" i="33"/>
  <c r="L19" i="33"/>
  <c r="M19" i="33"/>
  <c r="N19" i="33"/>
  <c r="O19" i="33"/>
  <c r="P19" i="33"/>
  <c r="Q19" i="33"/>
  <c r="R19" i="33"/>
  <c r="S19" i="33"/>
  <c r="T19" i="33"/>
  <c r="U19" i="33"/>
  <c r="V19" i="33"/>
  <c r="W19" i="33"/>
  <c r="X19" i="33"/>
  <c r="Y19" i="33"/>
  <c r="Z19" i="33"/>
  <c r="AA19" i="33"/>
  <c r="AB19" i="33"/>
  <c r="AC19" i="33"/>
  <c r="AD19" i="33"/>
  <c r="AE19" i="33"/>
  <c r="AF19" i="33"/>
  <c r="B20" i="33"/>
  <c r="D20" i="33"/>
  <c r="E20" i="33"/>
  <c r="F20" i="33"/>
  <c r="G20" i="33"/>
  <c r="H20" i="33"/>
  <c r="I20" i="33"/>
  <c r="J20" i="33"/>
  <c r="K20" i="33"/>
  <c r="L20" i="33"/>
  <c r="M20" i="33"/>
  <c r="N20" i="33"/>
  <c r="O20" i="33"/>
  <c r="P20" i="33"/>
  <c r="Q20" i="33"/>
  <c r="R20" i="33"/>
  <c r="S20" i="33"/>
  <c r="T20" i="33"/>
  <c r="U20" i="33"/>
  <c r="V20" i="33"/>
  <c r="W20" i="33"/>
  <c r="X20" i="33"/>
  <c r="Y20" i="33"/>
  <c r="Z20" i="33"/>
  <c r="AA20" i="33"/>
  <c r="AB20" i="33"/>
  <c r="AC20" i="33"/>
  <c r="AD20" i="33"/>
  <c r="AE20" i="33"/>
  <c r="AF20" i="33"/>
  <c r="B21" i="33"/>
  <c r="D21" i="33"/>
  <c r="E21" i="33"/>
  <c r="F21" i="33"/>
  <c r="G21" i="33"/>
  <c r="H21" i="33"/>
  <c r="I21" i="33"/>
  <c r="J21" i="33"/>
  <c r="K21" i="33"/>
  <c r="L21" i="33"/>
  <c r="M21" i="33"/>
  <c r="N21" i="33"/>
  <c r="O21" i="33"/>
  <c r="P21" i="33"/>
  <c r="Q21" i="33"/>
  <c r="R21" i="33"/>
  <c r="S21" i="33"/>
  <c r="T21" i="33"/>
  <c r="U21" i="33"/>
  <c r="V21" i="33"/>
  <c r="W21" i="33"/>
  <c r="X21" i="33"/>
  <c r="Y21" i="33"/>
  <c r="Z21" i="33"/>
  <c r="AA21" i="33"/>
  <c r="AB21" i="33"/>
  <c r="AC21" i="33"/>
  <c r="AD21" i="33"/>
  <c r="AE21" i="33"/>
  <c r="AF21" i="33"/>
  <c r="B22" i="33"/>
  <c r="D22" i="33"/>
  <c r="E22" i="33"/>
  <c r="F22" i="33"/>
  <c r="G22" i="33"/>
  <c r="H22" i="33"/>
  <c r="I22" i="33"/>
  <c r="J22" i="33"/>
  <c r="K22" i="33"/>
  <c r="L22" i="33"/>
  <c r="M22" i="33"/>
  <c r="N22" i="33"/>
  <c r="O22" i="33"/>
  <c r="P22" i="33"/>
  <c r="Q22" i="33"/>
  <c r="R22" i="33"/>
  <c r="S22" i="33"/>
  <c r="T22" i="33"/>
  <c r="U22" i="33"/>
  <c r="V22" i="33"/>
  <c r="W22" i="33"/>
  <c r="X22" i="33"/>
  <c r="Y22" i="33"/>
  <c r="Z22" i="33"/>
  <c r="AA22" i="33"/>
  <c r="AB22" i="33"/>
  <c r="AC22" i="33"/>
  <c r="AD22" i="33"/>
  <c r="AE22" i="33"/>
  <c r="AF22" i="33"/>
  <c r="B23" i="33"/>
  <c r="D23" i="33"/>
  <c r="E23" i="33"/>
  <c r="F23" i="33"/>
  <c r="G23" i="33"/>
  <c r="H23" i="33"/>
  <c r="I23" i="33"/>
  <c r="J23" i="33"/>
  <c r="K23" i="33"/>
  <c r="L23" i="33"/>
  <c r="M23" i="33"/>
  <c r="N23" i="33"/>
  <c r="O23" i="33"/>
  <c r="P23" i="33"/>
  <c r="Q23" i="33"/>
  <c r="R23" i="33"/>
  <c r="S23" i="33"/>
  <c r="T23" i="33"/>
  <c r="U23" i="33"/>
  <c r="V23" i="33"/>
  <c r="W23" i="33"/>
  <c r="X23" i="33"/>
  <c r="Y23" i="33"/>
  <c r="Z23" i="33"/>
  <c r="AA23" i="33"/>
  <c r="AB23" i="33"/>
  <c r="AC23" i="33"/>
  <c r="AD23" i="33"/>
  <c r="AE23" i="33"/>
  <c r="AF23" i="33"/>
  <c r="B24" i="33"/>
  <c r="A26" i="33"/>
  <c r="C26" i="33"/>
  <c r="D26" i="33"/>
  <c r="E26" i="33"/>
  <c r="F26" i="33"/>
  <c r="G26" i="33"/>
  <c r="H26" i="33"/>
  <c r="I26" i="33"/>
  <c r="J26" i="33"/>
  <c r="K26" i="33"/>
  <c r="L26" i="33"/>
  <c r="M26" i="33"/>
  <c r="N26" i="33"/>
  <c r="O26" i="33"/>
  <c r="P26" i="33"/>
  <c r="Q26" i="33"/>
  <c r="R26" i="33"/>
  <c r="S26" i="33"/>
  <c r="T26" i="33"/>
  <c r="U26" i="33"/>
  <c r="V26" i="33"/>
  <c r="W26" i="33"/>
  <c r="X26" i="33"/>
  <c r="Y26" i="33"/>
  <c r="Z26" i="33"/>
  <c r="AA26" i="33"/>
  <c r="AB26" i="33"/>
  <c r="AC26" i="33"/>
  <c r="AD26" i="33"/>
  <c r="AE26" i="33"/>
  <c r="AF26" i="33"/>
  <c r="C27" i="33"/>
  <c r="D27" i="33"/>
  <c r="E27" i="33"/>
  <c r="F27" i="33"/>
  <c r="G27" i="33"/>
  <c r="H27" i="33"/>
  <c r="I27" i="33"/>
  <c r="J27" i="33"/>
  <c r="K27" i="33"/>
  <c r="L27" i="33"/>
  <c r="M27" i="33"/>
  <c r="N27" i="33"/>
  <c r="O27" i="33"/>
  <c r="P27" i="33"/>
  <c r="Q27" i="33"/>
  <c r="R27" i="33"/>
  <c r="S27" i="33"/>
  <c r="T27" i="33"/>
  <c r="U27" i="33"/>
  <c r="V27" i="33"/>
  <c r="W27" i="33"/>
  <c r="X27" i="33"/>
  <c r="Y27" i="33"/>
  <c r="Z27" i="33"/>
  <c r="AA27" i="33"/>
  <c r="AB27" i="33"/>
  <c r="AC27" i="33"/>
  <c r="AD27" i="33"/>
  <c r="AE27" i="33"/>
  <c r="AF27" i="33"/>
  <c r="B28" i="33"/>
  <c r="C28" i="33"/>
  <c r="D28" i="33"/>
  <c r="E28" i="33"/>
  <c r="F28" i="33"/>
  <c r="G28" i="33"/>
  <c r="H28" i="33"/>
  <c r="I28" i="33"/>
  <c r="J28" i="33"/>
  <c r="K28" i="33"/>
  <c r="L28" i="33"/>
  <c r="M28" i="33"/>
  <c r="N28" i="33"/>
  <c r="O28" i="33"/>
  <c r="P28" i="33"/>
  <c r="Q28" i="33"/>
  <c r="R28" i="33"/>
  <c r="S28" i="33"/>
  <c r="T28" i="33"/>
  <c r="U28" i="33"/>
  <c r="V28" i="33"/>
  <c r="W28" i="33"/>
  <c r="X28" i="33"/>
  <c r="Y28" i="33"/>
  <c r="Z28" i="33"/>
  <c r="AA28" i="33"/>
  <c r="AB28" i="33"/>
  <c r="AC28" i="33"/>
  <c r="AD28" i="33"/>
  <c r="AE28" i="33"/>
  <c r="AF28" i="33"/>
  <c r="B29" i="33"/>
  <c r="C29" i="33"/>
  <c r="D29" i="33"/>
  <c r="E29" i="33"/>
  <c r="F29" i="33"/>
  <c r="G29" i="33"/>
  <c r="H29" i="33"/>
  <c r="I29" i="33"/>
  <c r="J29" i="33"/>
  <c r="K29" i="33"/>
  <c r="L29" i="33"/>
  <c r="M29" i="33"/>
  <c r="N29" i="33"/>
  <c r="O29" i="33"/>
  <c r="P29" i="33"/>
  <c r="Q29" i="33"/>
  <c r="R29" i="33"/>
  <c r="S29" i="33"/>
  <c r="T29" i="33"/>
  <c r="U29" i="33"/>
  <c r="V29" i="33"/>
  <c r="W29" i="33"/>
  <c r="X29" i="33"/>
  <c r="Y29" i="33"/>
  <c r="Z29" i="33"/>
  <c r="AA29" i="33"/>
  <c r="AB29" i="33"/>
  <c r="AC29" i="33"/>
  <c r="AD29" i="33"/>
  <c r="AE29" i="33"/>
  <c r="AF29" i="33"/>
  <c r="A33" i="33"/>
  <c r="C33" i="33"/>
  <c r="D33" i="33"/>
  <c r="E33" i="33"/>
  <c r="F33" i="33"/>
  <c r="G33" i="33"/>
  <c r="H33" i="33"/>
  <c r="I33" i="33"/>
  <c r="J33" i="33"/>
  <c r="K33" i="33"/>
  <c r="L33" i="33"/>
  <c r="M33" i="33"/>
  <c r="N33" i="33"/>
  <c r="O33" i="33"/>
  <c r="P33" i="33"/>
  <c r="Q33" i="33"/>
  <c r="R33" i="33"/>
  <c r="S33" i="33"/>
  <c r="T33" i="33"/>
  <c r="U33" i="33"/>
  <c r="V33" i="33"/>
  <c r="W33" i="33"/>
  <c r="X33" i="33"/>
  <c r="Y33" i="33"/>
  <c r="Z33" i="33"/>
  <c r="AA33" i="33"/>
  <c r="AB33" i="33"/>
  <c r="AC33" i="33"/>
  <c r="AD33" i="33"/>
  <c r="AE33" i="33"/>
  <c r="AF33" i="33"/>
  <c r="B34" i="33"/>
  <c r="C34" i="33"/>
  <c r="D34" i="33"/>
  <c r="E34" i="33"/>
  <c r="F34" i="33"/>
  <c r="G34" i="33"/>
  <c r="H34" i="33"/>
  <c r="I34" i="33"/>
  <c r="J34" i="33"/>
  <c r="K34" i="33"/>
  <c r="L34" i="33"/>
  <c r="M34" i="33"/>
  <c r="N34" i="33"/>
  <c r="O34" i="33"/>
  <c r="P34" i="33"/>
  <c r="Q34" i="33"/>
  <c r="R34" i="33"/>
  <c r="S34" i="33"/>
  <c r="T34" i="33"/>
  <c r="U34" i="33"/>
  <c r="V34" i="33"/>
  <c r="W34" i="33"/>
  <c r="X34" i="33"/>
  <c r="Y34" i="33"/>
  <c r="Z34" i="33"/>
  <c r="AA34" i="33"/>
  <c r="AB34" i="33"/>
  <c r="AC34" i="33"/>
  <c r="AD34" i="33"/>
  <c r="AE34" i="33"/>
  <c r="AF34" i="33"/>
  <c r="D7" i="26"/>
  <c r="D8" i="26"/>
  <c r="D9" i="26"/>
  <c r="D10" i="26"/>
  <c r="D11" i="26"/>
  <c r="D12" i="26"/>
  <c r="D13" i="26"/>
  <c r="D14" i="26"/>
  <c r="D15" i="26"/>
  <c r="D16" i="26"/>
  <c r="D17" i="26"/>
  <c r="D18" i="26"/>
  <c r="D19" i="26"/>
  <c r="D20" i="26"/>
  <c r="D21" i="26"/>
  <c r="R5" i="27"/>
  <c r="R6" i="27"/>
  <c r="R7" i="27"/>
  <c r="R8" i="27"/>
  <c r="R9" i="27"/>
  <c r="R10" i="27"/>
  <c r="R11" i="27"/>
  <c r="R12" i="27"/>
  <c r="R13" i="27"/>
  <c r="R14" i="27"/>
  <c r="R15" i="27"/>
  <c r="R16" i="27"/>
  <c r="R17" i="27"/>
  <c r="R18" i="27"/>
  <c r="R19" i="27"/>
  <c r="R4" i="27"/>
  <c r="C82" i="26"/>
  <c r="C6" i="26" s="1"/>
  <c r="B21" i="26"/>
  <c r="C21" i="26"/>
  <c r="Q4" i="27"/>
  <c r="C77" i="9"/>
  <c r="G5" i="34"/>
  <c r="G6" i="34"/>
  <c r="G7" i="34"/>
  <c r="G8" i="34"/>
  <c r="G9" i="34"/>
  <c r="G10" i="34"/>
  <c r="G18" i="34"/>
  <c r="G19" i="34"/>
  <c r="G4" i="34"/>
  <c r="K174" i="9"/>
  <c r="B20" i="10"/>
  <c r="C5" i="10"/>
  <c r="B5" i="10" s="1"/>
  <c r="H41" i="10"/>
  <c r="G41" i="10"/>
  <c r="C41" i="10"/>
  <c r="B77" i="22"/>
  <c r="D6" i="26"/>
  <c r="S4" i="27" s="1"/>
  <c r="Q5" i="27"/>
  <c r="Q6" i="27"/>
  <c r="Q7" i="27"/>
  <c r="Q8" i="27"/>
  <c r="Q9" i="27"/>
  <c r="Q10" i="27"/>
  <c r="Q11" i="27"/>
  <c r="Q12" i="27"/>
  <c r="Q13" i="27"/>
  <c r="Q14" i="27"/>
  <c r="Q15" i="27"/>
  <c r="Q16" i="27"/>
  <c r="Q17" i="27"/>
  <c r="Q18" i="27"/>
  <c r="Q19" i="27"/>
  <c r="P5" i="27"/>
  <c r="P6" i="27"/>
  <c r="P7" i="27"/>
  <c r="P8" i="27"/>
  <c r="P9" i="27"/>
  <c r="P10" i="27"/>
  <c r="P11" i="27"/>
  <c r="P12" i="27"/>
  <c r="P13" i="27"/>
  <c r="P14" i="27"/>
  <c r="P15" i="27"/>
  <c r="P16" i="27"/>
  <c r="P17" i="27"/>
  <c r="P18" i="27"/>
  <c r="P19" i="27"/>
  <c r="P4" i="27"/>
  <c r="D5" i="27"/>
  <c r="D6" i="27"/>
  <c r="D7" i="27"/>
  <c r="D8" i="27"/>
  <c r="D9" i="27"/>
  <c r="D10" i="27"/>
  <c r="D11" i="27"/>
  <c r="D12" i="27"/>
  <c r="D13" i="27"/>
  <c r="D14" i="27"/>
  <c r="D15" i="27"/>
  <c r="D16" i="27"/>
  <c r="D17" i="27"/>
  <c r="D18" i="27"/>
  <c r="D19" i="27"/>
  <c r="D4" i="27"/>
  <c r="C5" i="27"/>
  <c r="C6" i="27"/>
  <c r="C7" i="27"/>
  <c r="C8" i="27"/>
  <c r="C9" i="27"/>
  <c r="C10" i="27"/>
  <c r="C11" i="27"/>
  <c r="C12" i="27"/>
  <c r="C13" i="27"/>
  <c r="C14" i="27"/>
  <c r="C15" i="27"/>
  <c r="C16" i="27"/>
  <c r="C17" i="27"/>
  <c r="C18" i="27"/>
  <c r="C19" i="27"/>
  <c r="C4" i="27"/>
  <c r="D43" i="33"/>
  <c r="E43" i="33"/>
  <c r="F43" i="33"/>
  <c r="G43" i="33"/>
  <c r="H43" i="33"/>
  <c r="I43" i="33"/>
  <c r="J43" i="33"/>
  <c r="K43" i="33"/>
  <c r="L43" i="33"/>
  <c r="M43" i="33"/>
  <c r="N43" i="33"/>
  <c r="O43" i="33"/>
  <c r="P43" i="33"/>
  <c r="Q43" i="33"/>
  <c r="R43" i="33"/>
  <c r="S43" i="33"/>
  <c r="T43" i="33"/>
  <c r="U43" i="33"/>
  <c r="V43" i="33"/>
  <c r="W43" i="33"/>
  <c r="X43" i="33"/>
  <c r="Y43" i="33"/>
  <c r="Z43" i="33"/>
  <c r="AA43" i="33"/>
  <c r="AB43" i="33"/>
  <c r="AC43" i="33"/>
  <c r="AD43" i="33"/>
  <c r="AE43" i="33"/>
  <c r="AF43" i="33"/>
  <c r="D44" i="33"/>
  <c r="E44" i="33"/>
  <c r="F44" i="33"/>
  <c r="G44" i="33"/>
  <c r="H44" i="33"/>
  <c r="I44" i="33"/>
  <c r="J44" i="33"/>
  <c r="K44" i="33"/>
  <c r="L44" i="33"/>
  <c r="M44" i="33"/>
  <c r="N44" i="33"/>
  <c r="O44" i="33"/>
  <c r="P44" i="33"/>
  <c r="Q44" i="33"/>
  <c r="R44" i="33"/>
  <c r="S44" i="33"/>
  <c r="T44" i="33"/>
  <c r="U44" i="33"/>
  <c r="V44" i="33"/>
  <c r="W44" i="33"/>
  <c r="X44" i="33"/>
  <c r="Y44" i="33"/>
  <c r="Z44" i="33"/>
  <c r="AA44" i="33"/>
  <c r="AB44" i="33"/>
  <c r="AC44" i="33"/>
  <c r="AD44" i="33"/>
  <c r="AE44" i="33"/>
  <c r="AF44" i="33"/>
  <c r="D45" i="33"/>
  <c r="E45" i="33"/>
  <c r="F45" i="33"/>
  <c r="G45" i="33"/>
  <c r="H45" i="33"/>
  <c r="I45" i="33"/>
  <c r="J45" i="33"/>
  <c r="K45" i="33"/>
  <c r="L45" i="33"/>
  <c r="M45" i="33"/>
  <c r="N45" i="33"/>
  <c r="O45" i="33"/>
  <c r="P45" i="33"/>
  <c r="Q45" i="33"/>
  <c r="R45" i="33"/>
  <c r="S45" i="33"/>
  <c r="T45" i="33"/>
  <c r="U45" i="33"/>
  <c r="V45" i="33"/>
  <c r="W45" i="33"/>
  <c r="X45" i="33"/>
  <c r="Y45" i="33"/>
  <c r="Z45" i="33"/>
  <c r="AA45" i="33"/>
  <c r="AB45" i="33"/>
  <c r="AC45" i="33"/>
  <c r="AD45" i="33"/>
  <c r="AE45" i="33"/>
  <c r="AF45" i="33"/>
  <c r="D46" i="33"/>
  <c r="E46" i="33"/>
  <c r="F46" i="33"/>
  <c r="G46" i="33"/>
  <c r="H46" i="33"/>
  <c r="I46" i="33"/>
  <c r="J46" i="33"/>
  <c r="K46" i="33"/>
  <c r="L46" i="33"/>
  <c r="M46" i="33"/>
  <c r="N46" i="33"/>
  <c r="O46" i="33"/>
  <c r="P46" i="33"/>
  <c r="Q46" i="33"/>
  <c r="R46" i="33"/>
  <c r="S46" i="33"/>
  <c r="T46" i="33"/>
  <c r="U46" i="33"/>
  <c r="V46" i="33"/>
  <c r="W46" i="33"/>
  <c r="X46" i="33"/>
  <c r="Y46" i="33"/>
  <c r="Z46" i="33"/>
  <c r="AA46" i="33"/>
  <c r="AB46" i="33"/>
  <c r="AC46" i="33"/>
  <c r="AD46" i="33"/>
  <c r="AE46" i="33"/>
  <c r="AF46" i="33"/>
  <c r="D47" i="33"/>
  <c r="E47" i="33"/>
  <c r="F47" i="33"/>
  <c r="G47" i="33"/>
  <c r="H47" i="33"/>
  <c r="I47" i="33"/>
  <c r="J47" i="33"/>
  <c r="K47" i="33"/>
  <c r="L47" i="33"/>
  <c r="M47" i="33"/>
  <c r="N47" i="33"/>
  <c r="O47" i="33"/>
  <c r="P47" i="33"/>
  <c r="Q47" i="33"/>
  <c r="R47" i="33"/>
  <c r="S47" i="33"/>
  <c r="T47" i="33"/>
  <c r="U47" i="33"/>
  <c r="V47" i="33"/>
  <c r="W47" i="33"/>
  <c r="X47" i="33"/>
  <c r="Y47" i="33"/>
  <c r="Z47" i="33"/>
  <c r="AA47" i="33"/>
  <c r="AB47" i="33"/>
  <c r="AC47" i="33"/>
  <c r="AD47" i="33"/>
  <c r="AE47" i="33"/>
  <c r="AF47" i="33"/>
  <c r="D48" i="33"/>
  <c r="E48" i="33"/>
  <c r="F48" i="33"/>
  <c r="G48" i="33"/>
  <c r="H48" i="33"/>
  <c r="I48" i="33"/>
  <c r="J48" i="33"/>
  <c r="K48" i="33"/>
  <c r="L48" i="33"/>
  <c r="M48" i="33"/>
  <c r="N48" i="33"/>
  <c r="O48" i="33"/>
  <c r="P48" i="33"/>
  <c r="Q48" i="33"/>
  <c r="R48" i="33"/>
  <c r="S48" i="33"/>
  <c r="T48" i="33"/>
  <c r="U48" i="33"/>
  <c r="V48" i="33"/>
  <c r="W48" i="33"/>
  <c r="X48" i="33"/>
  <c r="Y48" i="33"/>
  <c r="Z48" i="33"/>
  <c r="AA48" i="33"/>
  <c r="AB48" i="33"/>
  <c r="AC48" i="33"/>
  <c r="AD48" i="33"/>
  <c r="AE48" i="33"/>
  <c r="AF48" i="33"/>
  <c r="D49" i="33"/>
  <c r="E49" i="33"/>
  <c r="F49" i="33"/>
  <c r="G49" i="33"/>
  <c r="H49" i="33"/>
  <c r="I49" i="33"/>
  <c r="J49" i="33"/>
  <c r="K49" i="33"/>
  <c r="L49" i="33"/>
  <c r="M49" i="33"/>
  <c r="N49" i="33"/>
  <c r="O49" i="33"/>
  <c r="P49" i="33"/>
  <c r="Q49" i="33"/>
  <c r="R49" i="33"/>
  <c r="S49" i="33"/>
  <c r="T49" i="33"/>
  <c r="U49" i="33"/>
  <c r="V49" i="33"/>
  <c r="W49" i="33"/>
  <c r="X49" i="33"/>
  <c r="Y49" i="33"/>
  <c r="Z49" i="33"/>
  <c r="AA49" i="33"/>
  <c r="AB49" i="33"/>
  <c r="AC49" i="33"/>
  <c r="AD49" i="33"/>
  <c r="AE49" i="33"/>
  <c r="AF49" i="33"/>
  <c r="D50" i="33"/>
  <c r="E50" i="33"/>
  <c r="F50" i="33"/>
  <c r="G50" i="33"/>
  <c r="H50" i="33"/>
  <c r="I50" i="33"/>
  <c r="J50" i="33"/>
  <c r="K50" i="33"/>
  <c r="L50" i="33"/>
  <c r="M50" i="33"/>
  <c r="N50" i="33"/>
  <c r="O50" i="33"/>
  <c r="P50" i="33"/>
  <c r="Q50" i="33"/>
  <c r="R50" i="33"/>
  <c r="S50" i="33"/>
  <c r="T50" i="33"/>
  <c r="U50" i="33"/>
  <c r="V50" i="33"/>
  <c r="W50" i="33"/>
  <c r="X50" i="33"/>
  <c r="Y50" i="33"/>
  <c r="Z50" i="33"/>
  <c r="AA50" i="33"/>
  <c r="AB50" i="33"/>
  <c r="AC50" i="33"/>
  <c r="AD50" i="33"/>
  <c r="AE50" i="33"/>
  <c r="AF50" i="33"/>
  <c r="D51" i="33"/>
  <c r="E51" i="33"/>
  <c r="F51" i="33"/>
  <c r="G51" i="33"/>
  <c r="H51" i="33"/>
  <c r="I51" i="33"/>
  <c r="J51" i="33"/>
  <c r="K51" i="33"/>
  <c r="L51" i="33"/>
  <c r="M51" i="33"/>
  <c r="N51" i="33"/>
  <c r="O51" i="33"/>
  <c r="P51" i="33"/>
  <c r="Q51" i="33"/>
  <c r="R51" i="33"/>
  <c r="S51" i="33"/>
  <c r="T51" i="33"/>
  <c r="U51" i="33"/>
  <c r="V51" i="33"/>
  <c r="W51" i="33"/>
  <c r="X51" i="33"/>
  <c r="Y51" i="33"/>
  <c r="Z51" i="33"/>
  <c r="AA51" i="33"/>
  <c r="AB51" i="33"/>
  <c r="AC51" i="33"/>
  <c r="AD51" i="33"/>
  <c r="AE51" i="33"/>
  <c r="AF51" i="33"/>
  <c r="C44" i="33"/>
  <c r="C45" i="33"/>
  <c r="C46" i="33"/>
  <c r="C47" i="33"/>
  <c r="C48" i="33"/>
  <c r="C49" i="33"/>
  <c r="C50" i="33"/>
  <c r="C51" i="33"/>
  <c r="C43" i="33"/>
  <c r="D42" i="33"/>
  <c r="E42" i="33"/>
  <c r="F42" i="33"/>
  <c r="G42" i="33"/>
  <c r="H42" i="33"/>
  <c r="I42" i="33"/>
  <c r="J42" i="33"/>
  <c r="K42" i="33"/>
  <c r="L42" i="33"/>
  <c r="M42" i="33"/>
  <c r="N42" i="33"/>
  <c r="O42" i="33"/>
  <c r="P42" i="33"/>
  <c r="Q42" i="33"/>
  <c r="R42" i="33"/>
  <c r="S42" i="33"/>
  <c r="T42" i="33"/>
  <c r="U42" i="33"/>
  <c r="V42" i="33"/>
  <c r="W42" i="33"/>
  <c r="X42" i="33"/>
  <c r="Y42" i="33"/>
  <c r="Z42" i="33"/>
  <c r="AA42" i="33"/>
  <c r="AB42" i="33"/>
  <c r="AC42" i="33"/>
  <c r="AD42" i="33"/>
  <c r="AE42" i="33"/>
  <c r="AF42" i="33"/>
  <c r="C42" i="33"/>
  <c r="B44" i="33"/>
  <c r="B45" i="33"/>
  <c r="B46" i="33"/>
  <c r="B47" i="33"/>
  <c r="B48" i="33"/>
  <c r="B49" i="33"/>
  <c r="B50" i="33"/>
  <c r="B51" i="33"/>
  <c r="B43" i="33"/>
  <c r="A42" i="33"/>
  <c r="B42" i="33" l="1"/>
  <c r="B33" i="33"/>
  <c r="D5" i="33"/>
  <c r="E5" i="33"/>
  <c r="F5" i="33"/>
  <c r="G5" i="33"/>
  <c r="H5" i="33"/>
  <c r="I5" i="33"/>
  <c r="J5" i="33"/>
  <c r="K5" i="33"/>
  <c r="L5" i="33"/>
  <c r="M5" i="33"/>
  <c r="N5" i="33"/>
  <c r="O5" i="33"/>
  <c r="P5" i="33"/>
  <c r="Q5" i="33"/>
  <c r="R5" i="33"/>
  <c r="S5" i="33"/>
  <c r="T5" i="33"/>
  <c r="U5" i="33"/>
  <c r="V5" i="33"/>
  <c r="W5" i="33"/>
  <c r="X5" i="33"/>
  <c r="Y5" i="33"/>
  <c r="Z5" i="33"/>
  <c r="AA5" i="33"/>
  <c r="AB5" i="33"/>
  <c r="AC5" i="33"/>
  <c r="AD5" i="33"/>
  <c r="AE5" i="33"/>
  <c r="AF5" i="33"/>
  <c r="D4" i="33"/>
  <c r="E4" i="33"/>
  <c r="F4" i="33"/>
  <c r="G4" i="33"/>
  <c r="H4" i="33"/>
  <c r="I4" i="33"/>
  <c r="J4" i="33"/>
  <c r="K4" i="33"/>
  <c r="L4" i="33"/>
  <c r="M4" i="33"/>
  <c r="N4" i="33"/>
  <c r="O4" i="33"/>
  <c r="P4" i="33"/>
  <c r="Q4" i="33"/>
  <c r="R4" i="33"/>
  <c r="S4" i="33"/>
  <c r="T4" i="33"/>
  <c r="U4" i="33"/>
  <c r="V4" i="33"/>
  <c r="W4" i="33"/>
  <c r="X4" i="33"/>
  <c r="Y4" i="33"/>
  <c r="Z4" i="33"/>
  <c r="AA4" i="33"/>
  <c r="AB4" i="33"/>
  <c r="AC4" i="33"/>
  <c r="AD4" i="33"/>
  <c r="AE4" i="33"/>
  <c r="AF4" i="33"/>
  <c r="C4" i="33"/>
  <c r="A5" i="33"/>
  <c r="D4" i="22"/>
  <c r="M142" i="22"/>
  <c r="E36" i="25"/>
  <c r="C36" i="25"/>
  <c r="I5" i="32"/>
  <c r="I34" i="32"/>
  <c r="D4" i="21"/>
  <c r="C77" i="21"/>
  <c r="B77" i="21"/>
  <c r="H2" i="9"/>
  <c r="D5" i="9"/>
  <c r="D6" i="9"/>
  <c r="D7" i="9"/>
  <c r="D8" i="9"/>
  <c r="D9" i="9"/>
  <c r="D10" i="9"/>
  <c r="D11" i="9"/>
  <c r="D12" i="9"/>
  <c r="D13" i="9"/>
  <c r="D14" i="9"/>
  <c r="D15" i="9"/>
  <c r="D16" i="9"/>
  <c r="D17" i="9"/>
  <c r="D18" i="9"/>
  <c r="D19" i="9"/>
  <c r="D4" i="9"/>
  <c r="B5" i="9"/>
  <c r="B6" i="9"/>
  <c r="B7" i="9"/>
  <c r="B8" i="9"/>
  <c r="B9" i="9"/>
  <c r="B10" i="9"/>
  <c r="B11" i="9"/>
  <c r="B12" i="9"/>
  <c r="B13" i="9"/>
  <c r="B14" i="9"/>
  <c r="B15" i="9"/>
  <c r="B16" i="9"/>
  <c r="B17" i="9"/>
  <c r="B18" i="9"/>
  <c r="B19" i="9"/>
  <c r="B4" i="9"/>
  <c r="A66" i="9"/>
  <c r="A49" i="9" s="1"/>
  <c r="A31" i="9" s="1"/>
  <c r="A12" i="9" s="1"/>
  <c r="D75" i="9"/>
  <c r="F2" i="9" s="1"/>
  <c r="E75" i="9"/>
  <c r="G2" i="9" s="1"/>
  <c r="F75" i="9"/>
  <c r="C75" i="9"/>
  <c r="E2" i="9" s="1"/>
  <c r="A77" i="9"/>
  <c r="A59" i="9" s="1"/>
  <c r="A42" i="9" s="1"/>
  <c r="A24" i="9" s="1"/>
  <c r="A5" i="9" s="1"/>
  <c r="A78" i="9"/>
  <c r="A60" i="9" s="1"/>
  <c r="A43" i="9" s="1"/>
  <c r="A25" i="9" s="1"/>
  <c r="A6" i="9" s="1"/>
  <c r="A79" i="9"/>
  <c r="A61" i="9" s="1"/>
  <c r="A44" i="9" s="1"/>
  <c r="A26" i="9" s="1"/>
  <c r="A7" i="9" s="1"/>
  <c r="A80" i="9"/>
  <c r="A62" i="9" s="1"/>
  <c r="A45" i="9" s="1"/>
  <c r="A27" i="9" s="1"/>
  <c r="A8" i="9" s="1"/>
  <c r="A81" i="9"/>
  <c r="A63" i="9" s="1"/>
  <c r="A46" i="9" s="1"/>
  <c r="A28" i="9" s="1"/>
  <c r="A9" i="9" s="1"/>
  <c r="A82" i="9"/>
  <c r="A64" i="9" s="1"/>
  <c r="A47" i="9" s="1"/>
  <c r="A29" i="9" s="1"/>
  <c r="A10" i="9" s="1"/>
  <c r="A83" i="9"/>
  <c r="A65" i="9" s="1"/>
  <c r="A48" i="9" s="1"/>
  <c r="A30" i="9" s="1"/>
  <c r="A11" i="9" s="1"/>
  <c r="A84" i="9"/>
  <c r="A85" i="9"/>
  <c r="A67" i="9" s="1"/>
  <c r="A50" i="9" s="1"/>
  <c r="A32" i="9" s="1"/>
  <c r="A13" i="9" s="1"/>
  <c r="A86" i="9"/>
  <c r="A68" i="9" s="1"/>
  <c r="A51" i="9" s="1"/>
  <c r="A33" i="9" s="1"/>
  <c r="A14" i="9" s="1"/>
  <c r="A87" i="9"/>
  <c r="A69" i="9" s="1"/>
  <c r="A52" i="9" s="1"/>
  <c r="A34" i="9" s="1"/>
  <c r="A15" i="9" s="1"/>
  <c r="A88" i="9"/>
  <c r="A70" i="9" s="1"/>
  <c r="A53" i="9" s="1"/>
  <c r="A35" i="9" s="1"/>
  <c r="A16" i="9" s="1"/>
  <c r="A89" i="9"/>
  <c r="A71" i="9" s="1"/>
  <c r="A54" i="9" s="1"/>
  <c r="A36" i="9" s="1"/>
  <c r="A17" i="9" s="1"/>
  <c r="A90" i="9"/>
  <c r="A72" i="9" s="1"/>
  <c r="A55" i="9" s="1"/>
  <c r="A37" i="9" s="1"/>
  <c r="A18" i="9" s="1"/>
  <c r="A91" i="9"/>
  <c r="A73" i="9" s="1"/>
  <c r="A56" i="9" s="1"/>
  <c r="A38" i="9" s="1"/>
  <c r="A19" i="9" s="1"/>
  <c r="A76" i="9"/>
  <c r="A58" i="9" s="1"/>
  <c r="A41" i="9" s="1"/>
  <c r="A23" i="9" s="1"/>
  <c r="A4" i="9" s="1"/>
  <c r="F76" i="9"/>
  <c r="E76" i="9"/>
  <c r="D76" i="9"/>
  <c r="C76" i="9"/>
  <c r="D77" i="9"/>
  <c r="D78" i="9"/>
  <c r="D79" i="9"/>
  <c r="D80" i="9"/>
  <c r="D81" i="9"/>
  <c r="D82" i="9"/>
  <c r="D83" i="9"/>
  <c r="D84" i="9"/>
  <c r="D85" i="9"/>
  <c r="D86" i="9"/>
  <c r="D87" i="9"/>
  <c r="D88" i="9"/>
  <c r="D89" i="9"/>
  <c r="D90" i="9"/>
  <c r="D91" i="9"/>
  <c r="F77" i="9"/>
  <c r="F78" i="9"/>
  <c r="F79" i="9"/>
  <c r="F80" i="9"/>
  <c r="F81" i="9"/>
  <c r="F82" i="9"/>
  <c r="F83" i="9"/>
  <c r="F84" i="9"/>
  <c r="F85" i="9"/>
  <c r="F86" i="9"/>
  <c r="F87" i="9"/>
  <c r="F88" i="9"/>
  <c r="F89" i="9"/>
  <c r="F90" i="9"/>
  <c r="F91" i="9"/>
  <c r="E77" i="9"/>
  <c r="B77" i="9" s="1"/>
  <c r="E78" i="9"/>
  <c r="E79" i="9"/>
  <c r="E80" i="9"/>
  <c r="E81" i="9"/>
  <c r="E82" i="9"/>
  <c r="E83" i="9"/>
  <c r="E84" i="9"/>
  <c r="E85" i="9"/>
  <c r="E86" i="9"/>
  <c r="E87" i="9"/>
  <c r="E88" i="9"/>
  <c r="E89" i="9"/>
  <c r="B89" i="9" s="1"/>
  <c r="E90" i="9"/>
  <c r="E91" i="9"/>
  <c r="C78" i="9"/>
  <c r="C79" i="9"/>
  <c r="C80" i="9"/>
  <c r="C81" i="9"/>
  <c r="C82" i="9"/>
  <c r="C83" i="9"/>
  <c r="C84" i="9"/>
  <c r="C85" i="9"/>
  <c r="C86" i="9"/>
  <c r="B86" i="9" s="1"/>
  <c r="C87" i="9"/>
  <c r="C88" i="9"/>
  <c r="C89" i="9"/>
  <c r="C90" i="9"/>
  <c r="C91" i="9"/>
  <c r="C37" i="25"/>
  <c r="D37" i="25"/>
  <c r="E37" i="25"/>
  <c r="F37" i="25"/>
  <c r="G37" i="25"/>
  <c r="C38" i="25"/>
  <c r="D38" i="25"/>
  <c r="E38" i="25"/>
  <c r="F38" i="25"/>
  <c r="G38" i="25"/>
  <c r="C39" i="25"/>
  <c r="D39" i="25"/>
  <c r="E39" i="25"/>
  <c r="F39" i="25"/>
  <c r="G39" i="25"/>
  <c r="C40" i="25"/>
  <c r="D40" i="25"/>
  <c r="E40" i="25"/>
  <c r="F40" i="25"/>
  <c r="G40" i="25"/>
  <c r="C41" i="25"/>
  <c r="D41" i="25"/>
  <c r="E41" i="25"/>
  <c r="F41" i="25"/>
  <c r="G41" i="25"/>
  <c r="C42" i="25"/>
  <c r="D42" i="25"/>
  <c r="E42" i="25"/>
  <c r="F42" i="25"/>
  <c r="G42" i="25"/>
  <c r="C43" i="25"/>
  <c r="D43" i="25"/>
  <c r="E43" i="25"/>
  <c r="F43" i="25"/>
  <c r="G43" i="25"/>
  <c r="C44" i="25"/>
  <c r="D44" i="25"/>
  <c r="E44" i="25"/>
  <c r="F44" i="25"/>
  <c r="G44" i="25"/>
  <c r="C45" i="25"/>
  <c r="D45" i="25"/>
  <c r="E45" i="25"/>
  <c r="F45" i="25"/>
  <c r="G45" i="25"/>
  <c r="C46" i="25"/>
  <c r="D46" i="25"/>
  <c r="E46" i="25"/>
  <c r="F46" i="25"/>
  <c r="G46" i="25"/>
  <c r="C47" i="25"/>
  <c r="D47" i="25"/>
  <c r="E47" i="25"/>
  <c r="F47" i="25"/>
  <c r="G47" i="25"/>
  <c r="C48" i="25"/>
  <c r="D48" i="25"/>
  <c r="E48" i="25"/>
  <c r="F48" i="25"/>
  <c r="G48" i="25"/>
  <c r="C49" i="25"/>
  <c r="D49" i="25"/>
  <c r="E49" i="25"/>
  <c r="F49" i="25"/>
  <c r="G49" i="25"/>
  <c r="C50" i="25"/>
  <c r="D50" i="25"/>
  <c r="E50" i="25"/>
  <c r="F50" i="25"/>
  <c r="G50" i="25"/>
  <c r="C51" i="25"/>
  <c r="D51" i="25"/>
  <c r="E51" i="25"/>
  <c r="F51" i="25"/>
  <c r="G51" i="25"/>
  <c r="C52" i="25"/>
  <c r="D52" i="25"/>
  <c r="E52" i="25"/>
  <c r="F52" i="25"/>
  <c r="G52" i="25"/>
  <c r="D36" i="25"/>
  <c r="F36" i="25"/>
  <c r="G36" i="25"/>
  <c r="I174" i="9"/>
  <c r="J174" i="9"/>
  <c r="I175" i="9"/>
  <c r="J175" i="9"/>
  <c r="I176" i="9"/>
  <c r="J176" i="9"/>
  <c r="I177" i="9"/>
  <c r="J177" i="9"/>
  <c r="I178" i="9"/>
  <c r="J178" i="9"/>
  <c r="I179" i="9"/>
  <c r="J179" i="9"/>
  <c r="I180" i="9"/>
  <c r="J180" i="9"/>
  <c r="I181" i="9"/>
  <c r="J181" i="9"/>
  <c r="I182" i="9"/>
  <c r="J182" i="9"/>
  <c r="I183" i="9"/>
  <c r="J183" i="9"/>
  <c r="I184" i="9"/>
  <c r="J184" i="9"/>
  <c r="I185" i="9"/>
  <c r="J185" i="9"/>
  <c r="I186" i="9"/>
  <c r="J186" i="9"/>
  <c r="I187" i="9"/>
  <c r="J187" i="9"/>
  <c r="I188" i="9"/>
  <c r="J188" i="9"/>
  <c r="I189" i="9"/>
  <c r="J189" i="9"/>
  <c r="I190" i="9"/>
  <c r="J190" i="9"/>
  <c r="I191" i="9"/>
  <c r="J191" i="9"/>
  <c r="I192" i="9"/>
  <c r="J192" i="9"/>
  <c r="I193" i="9"/>
  <c r="J193" i="9"/>
  <c r="I194" i="9"/>
  <c r="J194" i="9"/>
  <c r="I195" i="9"/>
  <c r="J195" i="9"/>
  <c r="I196" i="9"/>
  <c r="J196" i="9"/>
  <c r="I197" i="9"/>
  <c r="J197" i="9"/>
  <c r="I198" i="9"/>
  <c r="J198" i="9"/>
  <c r="I199" i="9"/>
  <c r="J199" i="9"/>
  <c r="I200" i="9"/>
  <c r="J200" i="9"/>
  <c r="J173" i="9"/>
  <c r="I173" i="9"/>
  <c r="C42" i="10"/>
  <c r="C43" i="10"/>
  <c r="C44" i="10"/>
  <c r="C45" i="10"/>
  <c r="C46" i="10"/>
  <c r="C47" i="10"/>
  <c r="C48" i="10"/>
  <c r="C49" i="10"/>
  <c r="C50" i="10"/>
  <c r="C51" i="10"/>
  <c r="C52" i="10"/>
  <c r="C53" i="10"/>
  <c r="C54" i="10"/>
  <c r="C55" i="10"/>
  <c r="C56" i="10"/>
  <c r="C57" i="10"/>
  <c r="D41" i="10"/>
  <c r="C8" i="25" l="1"/>
  <c r="B91" i="9"/>
  <c r="B79" i="9"/>
  <c r="B76" i="9"/>
  <c r="C58" i="9"/>
  <c r="B87" i="9"/>
  <c r="C5" i="25"/>
  <c r="B85" i="9"/>
  <c r="B88" i="9"/>
  <c r="B84" i="9"/>
  <c r="B90" i="9"/>
  <c r="B78" i="9"/>
  <c r="B83" i="9"/>
  <c r="B82" i="9"/>
  <c r="C6" i="10"/>
  <c r="B81" i="9"/>
  <c r="C4" i="9"/>
  <c r="E4" i="9" s="1"/>
  <c r="B80" i="9"/>
  <c r="N143" i="22"/>
  <c r="N144" i="22"/>
  <c r="N145" i="22"/>
  <c r="N146" i="22"/>
  <c r="N147" i="22"/>
  <c r="N148" i="22"/>
  <c r="N149" i="22"/>
  <c r="N150" i="22"/>
  <c r="N151" i="22"/>
  <c r="N152" i="22"/>
  <c r="N153" i="22"/>
  <c r="N154" i="22"/>
  <c r="N155" i="22"/>
  <c r="N156" i="22"/>
  <c r="N157" i="22"/>
  <c r="N158" i="22"/>
  <c r="N159" i="22"/>
  <c r="N160" i="22"/>
  <c r="N161" i="22"/>
  <c r="N162" i="22"/>
  <c r="N163" i="22"/>
  <c r="N164" i="22"/>
  <c r="N165" i="22"/>
  <c r="N166" i="22"/>
  <c r="N167" i="22"/>
  <c r="N168" i="22"/>
  <c r="N142" i="22"/>
  <c r="M143" i="22"/>
  <c r="M144" i="22"/>
  <c r="M145" i="22"/>
  <c r="M146" i="22"/>
  <c r="M147" i="22"/>
  <c r="M148" i="22"/>
  <c r="M149" i="22"/>
  <c r="M150" i="22"/>
  <c r="M151" i="22"/>
  <c r="M152" i="22"/>
  <c r="M153" i="22"/>
  <c r="M154" i="22"/>
  <c r="M155" i="22"/>
  <c r="M156" i="22"/>
  <c r="M157" i="22"/>
  <c r="M158" i="22"/>
  <c r="M159" i="22"/>
  <c r="M160" i="22"/>
  <c r="M161" i="22"/>
  <c r="M162" i="22"/>
  <c r="M163" i="22"/>
  <c r="M164" i="22"/>
  <c r="M165" i="22"/>
  <c r="M166" i="22"/>
  <c r="M167" i="22"/>
  <c r="M168" i="22"/>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D18" i="19"/>
  <c r="H42" i="10"/>
  <c r="E42" i="10" s="1"/>
  <c r="H43" i="10"/>
  <c r="E43" i="10" s="1"/>
  <c r="H44" i="10"/>
  <c r="E44" i="10" s="1"/>
  <c r="H45" i="10"/>
  <c r="E45" i="10" s="1"/>
  <c r="H46" i="10"/>
  <c r="E46" i="10" s="1"/>
  <c r="H47" i="10"/>
  <c r="E47" i="10" s="1"/>
  <c r="H48" i="10"/>
  <c r="E48" i="10" s="1"/>
  <c r="H49" i="10"/>
  <c r="G49" i="10" s="1"/>
  <c r="H50" i="10"/>
  <c r="G50" i="10" s="1"/>
  <c r="H51" i="10"/>
  <c r="E51" i="10" s="1"/>
  <c r="H52" i="10"/>
  <c r="E52" i="10" s="1"/>
  <c r="H53" i="10"/>
  <c r="E53" i="10" s="1"/>
  <c r="H54" i="10"/>
  <c r="E54" i="10" s="1"/>
  <c r="H55" i="10"/>
  <c r="E55" i="10" s="1"/>
  <c r="H56" i="10"/>
  <c r="E56" i="10" s="1"/>
  <c r="H57" i="10"/>
  <c r="E57" i="10" s="1"/>
  <c r="E41" i="10"/>
  <c r="D42" i="10"/>
  <c r="F42" i="10"/>
  <c r="D43" i="10"/>
  <c r="F43" i="10"/>
  <c r="D44" i="10"/>
  <c r="F44" i="10"/>
  <c r="D45" i="10"/>
  <c r="F45" i="10"/>
  <c r="D46" i="10"/>
  <c r="F46" i="10"/>
  <c r="D47" i="10"/>
  <c r="F47" i="10"/>
  <c r="D48" i="10"/>
  <c r="F48" i="10"/>
  <c r="D49" i="10"/>
  <c r="F49" i="10"/>
  <c r="D50" i="10"/>
  <c r="F50" i="10"/>
  <c r="D51" i="10"/>
  <c r="F51" i="10"/>
  <c r="D52" i="10"/>
  <c r="F52" i="10"/>
  <c r="D53" i="10"/>
  <c r="F53" i="10"/>
  <c r="D54" i="10"/>
  <c r="F54" i="10"/>
  <c r="D55" i="10"/>
  <c r="F55" i="10"/>
  <c r="D56" i="10"/>
  <c r="F56" i="10"/>
  <c r="D57" i="10"/>
  <c r="F57" i="10"/>
  <c r="F41" i="10"/>
  <c r="C77" i="22"/>
  <c r="D35" i="33"/>
  <c r="E35" i="33"/>
  <c r="F35" i="33"/>
  <c r="G35" i="33"/>
  <c r="H35" i="33"/>
  <c r="I35" i="33"/>
  <c r="J35" i="33"/>
  <c r="K35" i="33"/>
  <c r="L35" i="33"/>
  <c r="M35" i="33"/>
  <c r="N35" i="33"/>
  <c r="O35" i="33"/>
  <c r="P35" i="33"/>
  <c r="Q35" i="33"/>
  <c r="R35" i="33"/>
  <c r="S35" i="33"/>
  <c r="T35" i="33"/>
  <c r="U35" i="33"/>
  <c r="V35" i="33"/>
  <c r="W35" i="33"/>
  <c r="X35" i="33"/>
  <c r="Y35" i="33"/>
  <c r="Z35" i="33"/>
  <c r="AA35" i="33"/>
  <c r="AB35" i="33"/>
  <c r="AC35" i="33"/>
  <c r="AD35" i="33"/>
  <c r="AE35" i="33"/>
  <c r="AF35" i="33"/>
  <c r="D36" i="33"/>
  <c r="E36" i="33"/>
  <c r="F36" i="33"/>
  <c r="G36" i="33"/>
  <c r="H36" i="33"/>
  <c r="I36" i="33"/>
  <c r="J36" i="33"/>
  <c r="K36" i="33"/>
  <c r="L36" i="33"/>
  <c r="M36" i="33"/>
  <c r="N36" i="33"/>
  <c r="O36" i="33"/>
  <c r="P36" i="33"/>
  <c r="Q36" i="33"/>
  <c r="R36" i="33"/>
  <c r="S36" i="33"/>
  <c r="T36" i="33"/>
  <c r="U36" i="33"/>
  <c r="V36" i="33"/>
  <c r="W36" i="33"/>
  <c r="X36" i="33"/>
  <c r="Y36" i="33"/>
  <c r="Z36" i="33"/>
  <c r="AA36" i="33"/>
  <c r="AB36" i="33"/>
  <c r="AC36" i="33"/>
  <c r="AD36" i="33"/>
  <c r="AE36" i="33"/>
  <c r="AF36" i="33"/>
  <c r="D37" i="33"/>
  <c r="E37" i="33"/>
  <c r="F37" i="33"/>
  <c r="G37" i="33"/>
  <c r="H37" i="33"/>
  <c r="I37" i="33"/>
  <c r="J37" i="33"/>
  <c r="K37" i="33"/>
  <c r="L37" i="33"/>
  <c r="M37" i="33"/>
  <c r="N37" i="33"/>
  <c r="O37" i="33"/>
  <c r="P37" i="33"/>
  <c r="Q37" i="33"/>
  <c r="R37" i="33"/>
  <c r="S37" i="33"/>
  <c r="T37" i="33"/>
  <c r="U37" i="33"/>
  <c r="V37" i="33"/>
  <c r="W37" i="33"/>
  <c r="X37" i="33"/>
  <c r="Y37" i="33"/>
  <c r="Z37" i="33"/>
  <c r="AA37" i="33"/>
  <c r="AB37" i="33"/>
  <c r="AC37" i="33"/>
  <c r="AD37" i="33"/>
  <c r="AE37" i="33"/>
  <c r="AF37" i="33"/>
  <c r="D38" i="33"/>
  <c r="E38" i="33"/>
  <c r="F38" i="33"/>
  <c r="G38" i="33"/>
  <c r="H38" i="33"/>
  <c r="I38" i="33"/>
  <c r="J38" i="33"/>
  <c r="K38" i="33"/>
  <c r="L38" i="33"/>
  <c r="M38" i="33"/>
  <c r="N38" i="33"/>
  <c r="O38" i="33"/>
  <c r="P38" i="33"/>
  <c r="Q38" i="33"/>
  <c r="R38" i="33"/>
  <c r="S38" i="33"/>
  <c r="T38" i="33"/>
  <c r="U38" i="33"/>
  <c r="V38" i="33"/>
  <c r="W38" i="33"/>
  <c r="X38" i="33"/>
  <c r="Y38" i="33"/>
  <c r="Z38" i="33"/>
  <c r="AA38" i="33"/>
  <c r="AB38" i="33"/>
  <c r="AC38" i="33"/>
  <c r="AD38" i="33"/>
  <c r="AE38" i="33"/>
  <c r="AF38" i="33"/>
  <c r="C38" i="33"/>
  <c r="B38" i="33"/>
  <c r="C37" i="33"/>
  <c r="B37" i="33"/>
  <c r="C36" i="33"/>
  <c r="B36" i="33"/>
  <c r="C35" i="33"/>
  <c r="B35" i="33"/>
  <c r="D34" i="32"/>
  <c r="E34" i="32"/>
  <c r="F34" i="32"/>
  <c r="G34" i="32"/>
  <c r="J34" i="32"/>
  <c r="M34" i="32"/>
  <c r="N34" i="32"/>
  <c r="O34" i="32"/>
  <c r="P34" i="32"/>
  <c r="Q34" i="32"/>
  <c r="R34" i="32"/>
  <c r="S34" i="32"/>
  <c r="T34" i="32"/>
  <c r="D35" i="32"/>
  <c r="E35" i="32"/>
  <c r="F35" i="32"/>
  <c r="G35" i="32"/>
  <c r="I35" i="32"/>
  <c r="J35" i="32"/>
  <c r="M35" i="32"/>
  <c r="N35" i="32"/>
  <c r="O35" i="32"/>
  <c r="P35" i="32"/>
  <c r="Q35" i="32"/>
  <c r="R35" i="32"/>
  <c r="S35" i="32"/>
  <c r="T35" i="32"/>
  <c r="D36" i="32"/>
  <c r="E36" i="32"/>
  <c r="F36" i="32"/>
  <c r="G36" i="32"/>
  <c r="I36" i="32"/>
  <c r="J36" i="32"/>
  <c r="M36" i="32"/>
  <c r="N36" i="32"/>
  <c r="O36" i="32"/>
  <c r="P36" i="32"/>
  <c r="Q36" i="32"/>
  <c r="R36" i="32"/>
  <c r="S36" i="32"/>
  <c r="T36" i="32"/>
  <c r="D37" i="32"/>
  <c r="E37" i="32"/>
  <c r="F37" i="32"/>
  <c r="G37" i="32"/>
  <c r="I37" i="32"/>
  <c r="J37" i="32"/>
  <c r="M37" i="32"/>
  <c r="N37" i="32"/>
  <c r="O37" i="32"/>
  <c r="P37" i="32"/>
  <c r="Q37" i="32"/>
  <c r="R37" i="32"/>
  <c r="S37" i="32"/>
  <c r="T37" i="32"/>
  <c r="D38" i="32"/>
  <c r="E38" i="32"/>
  <c r="F38" i="32"/>
  <c r="G38" i="32"/>
  <c r="I38" i="32"/>
  <c r="J38" i="32"/>
  <c r="M38" i="32"/>
  <c r="N38" i="32"/>
  <c r="O38" i="32"/>
  <c r="P38" i="32"/>
  <c r="Q38" i="32"/>
  <c r="R38" i="32"/>
  <c r="S38" i="32"/>
  <c r="T38" i="32"/>
  <c r="D39" i="32"/>
  <c r="E39" i="32"/>
  <c r="F39" i="32"/>
  <c r="G39" i="32"/>
  <c r="I39" i="32"/>
  <c r="J39" i="32"/>
  <c r="M39" i="32"/>
  <c r="N39" i="32"/>
  <c r="O39" i="32"/>
  <c r="P39" i="32"/>
  <c r="Q39" i="32"/>
  <c r="R39" i="32"/>
  <c r="S39" i="32"/>
  <c r="T39" i="32"/>
  <c r="C35" i="32"/>
  <c r="C36" i="32"/>
  <c r="C37" i="32"/>
  <c r="C38" i="32"/>
  <c r="C39" i="32"/>
  <c r="C34" i="32"/>
  <c r="D33" i="32"/>
  <c r="E33" i="32"/>
  <c r="F33" i="32"/>
  <c r="G33" i="32"/>
  <c r="H33" i="32"/>
  <c r="I33" i="32"/>
  <c r="J33" i="32"/>
  <c r="K33" i="32"/>
  <c r="L33" i="32"/>
  <c r="M33" i="32"/>
  <c r="N33" i="32"/>
  <c r="O33" i="32"/>
  <c r="P33" i="32"/>
  <c r="Q33" i="32"/>
  <c r="R33" i="32"/>
  <c r="S33" i="32"/>
  <c r="T33" i="32"/>
  <c r="C33" i="32"/>
  <c r="B35" i="32"/>
  <c r="B36" i="32"/>
  <c r="B37" i="32"/>
  <c r="B38" i="32"/>
  <c r="B39" i="32"/>
  <c r="B34" i="32"/>
  <c r="D28" i="32"/>
  <c r="E28" i="32"/>
  <c r="F28" i="32"/>
  <c r="G28" i="32"/>
  <c r="I28" i="32"/>
  <c r="J28" i="32"/>
  <c r="M28" i="32"/>
  <c r="N28" i="32"/>
  <c r="O28" i="32"/>
  <c r="P28" i="32"/>
  <c r="Q28" i="32"/>
  <c r="R28" i="32"/>
  <c r="S28" i="32"/>
  <c r="T28" i="32"/>
  <c r="D29" i="32"/>
  <c r="E29" i="32"/>
  <c r="F29" i="32"/>
  <c r="G29" i="32"/>
  <c r="I29" i="32"/>
  <c r="J29" i="32"/>
  <c r="M29" i="32"/>
  <c r="N29" i="32"/>
  <c r="O29" i="32"/>
  <c r="P29" i="32"/>
  <c r="Q29" i="32"/>
  <c r="R29" i="32"/>
  <c r="S29" i="32"/>
  <c r="T29" i="32"/>
  <c r="D30" i="32"/>
  <c r="E30" i="32"/>
  <c r="F30" i="32"/>
  <c r="G30" i="32"/>
  <c r="I30" i="32"/>
  <c r="J30" i="32"/>
  <c r="M30" i="32"/>
  <c r="N30" i="32"/>
  <c r="O30" i="32"/>
  <c r="P30" i="32"/>
  <c r="Q30" i="32"/>
  <c r="R30" i="32"/>
  <c r="S30" i="32"/>
  <c r="T30" i="32"/>
  <c r="D31" i="32"/>
  <c r="E31" i="32"/>
  <c r="F31" i="32"/>
  <c r="G31" i="32"/>
  <c r="I31" i="32"/>
  <c r="J31" i="32"/>
  <c r="M31" i="32"/>
  <c r="N31" i="32"/>
  <c r="O31" i="32"/>
  <c r="P31" i="32"/>
  <c r="Q31" i="32"/>
  <c r="R31" i="32"/>
  <c r="S31" i="32"/>
  <c r="T31" i="32"/>
  <c r="C29" i="32"/>
  <c r="C30" i="32"/>
  <c r="C31" i="32"/>
  <c r="C28" i="32"/>
  <c r="B29" i="32"/>
  <c r="B30" i="32"/>
  <c r="B31" i="32"/>
  <c r="B28" i="32"/>
  <c r="D27" i="32"/>
  <c r="E27" i="32"/>
  <c r="F27" i="32"/>
  <c r="G27" i="32"/>
  <c r="H27" i="32"/>
  <c r="I27" i="32"/>
  <c r="J27" i="32"/>
  <c r="K27" i="32"/>
  <c r="L27" i="32"/>
  <c r="M27" i="32"/>
  <c r="N27" i="32"/>
  <c r="O27" i="32"/>
  <c r="P27" i="32"/>
  <c r="Q27" i="32"/>
  <c r="R27" i="32"/>
  <c r="S27" i="32"/>
  <c r="T27" i="32"/>
  <c r="C27" i="32"/>
  <c r="A27" i="32"/>
  <c r="D19" i="32"/>
  <c r="E19" i="32"/>
  <c r="F19" i="32"/>
  <c r="G19" i="32"/>
  <c r="H19" i="32"/>
  <c r="I19" i="32"/>
  <c r="J19" i="32"/>
  <c r="K19" i="32"/>
  <c r="L19" i="32"/>
  <c r="M19" i="32"/>
  <c r="N19" i="32"/>
  <c r="O19" i="32"/>
  <c r="P19" i="32"/>
  <c r="Q19" i="32"/>
  <c r="R19" i="32"/>
  <c r="S19" i="32"/>
  <c r="T19" i="32"/>
  <c r="C19" i="32"/>
  <c r="D12" i="32"/>
  <c r="E12" i="32"/>
  <c r="F12" i="32"/>
  <c r="G12" i="32"/>
  <c r="H12" i="32"/>
  <c r="I12" i="32"/>
  <c r="J12" i="32"/>
  <c r="K12" i="32"/>
  <c r="L12" i="32"/>
  <c r="M12" i="32"/>
  <c r="N12" i="32"/>
  <c r="O12" i="32"/>
  <c r="P12" i="32"/>
  <c r="Q12" i="32"/>
  <c r="R12" i="32"/>
  <c r="S12" i="32"/>
  <c r="T12" i="32"/>
  <c r="C12" i="32"/>
  <c r="D4" i="32"/>
  <c r="E4" i="32"/>
  <c r="F4" i="32"/>
  <c r="G4" i="32"/>
  <c r="H4" i="32"/>
  <c r="I4" i="32"/>
  <c r="J4" i="32"/>
  <c r="K4" i="32"/>
  <c r="L4" i="32"/>
  <c r="M4" i="32"/>
  <c r="N4" i="32"/>
  <c r="O4" i="32"/>
  <c r="P4" i="32"/>
  <c r="Q4" i="32"/>
  <c r="R4" i="32"/>
  <c r="S4" i="32"/>
  <c r="T4" i="32"/>
  <c r="C4" i="32"/>
  <c r="D20" i="32"/>
  <c r="F20" i="32"/>
  <c r="G20" i="32"/>
  <c r="I20" i="32"/>
  <c r="J20" i="32"/>
  <c r="M20" i="32"/>
  <c r="N20" i="32"/>
  <c r="O20" i="32"/>
  <c r="P20" i="32"/>
  <c r="Q20" i="32"/>
  <c r="R20" i="32"/>
  <c r="S20" i="32"/>
  <c r="T20" i="32"/>
  <c r="D21" i="32"/>
  <c r="F21" i="32"/>
  <c r="G21" i="32"/>
  <c r="I21" i="32"/>
  <c r="J21" i="32"/>
  <c r="M21" i="32"/>
  <c r="N21" i="32"/>
  <c r="O21" i="32"/>
  <c r="P21" i="32"/>
  <c r="Q21" i="32"/>
  <c r="R21" i="32"/>
  <c r="S21" i="32"/>
  <c r="T21" i="32"/>
  <c r="D22" i="32"/>
  <c r="F22" i="32"/>
  <c r="G22" i="32"/>
  <c r="I22" i="32"/>
  <c r="J22" i="32"/>
  <c r="M22" i="32"/>
  <c r="N22" i="32"/>
  <c r="O22" i="32"/>
  <c r="P22" i="32"/>
  <c r="Q22" i="32"/>
  <c r="R22" i="32"/>
  <c r="S22" i="32"/>
  <c r="T22" i="32"/>
  <c r="D23" i="32"/>
  <c r="F23" i="32"/>
  <c r="G23" i="32"/>
  <c r="I23" i="32"/>
  <c r="J23" i="32"/>
  <c r="M23" i="32"/>
  <c r="N23" i="32"/>
  <c r="O23" i="32"/>
  <c r="P23" i="32"/>
  <c r="Q23" i="32"/>
  <c r="R23" i="32"/>
  <c r="S23" i="32"/>
  <c r="T23" i="32"/>
  <c r="C21" i="32"/>
  <c r="C22" i="32"/>
  <c r="C23" i="32"/>
  <c r="C20" i="32"/>
  <c r="B21" i="32"/>
  <c r="B22" i="32"/>
  <c r="B23" i="32"/>
  <c r="B20" i="32"/>
  <c r="A19" i="32"/>
  <c r="A12" i="32"/>
  <c r="A4" i="32"/>
  <c r="D13" i="32"/>
  <c r="F13" i="32"/>
  <c r="G13" i="32"/>
  <c r="I13" i="32"/>
  <c r="J13" i="32"/>
  <c r="M13" i="32"/>
  <c r="N13" i="32"/>
  <c r="O13" i="32"/>
  <c r="P13" i="32"/>
  <c r="Q13" i="32"/>
  <c r="R13" i="32"/>
  <c r="S13" i="32"/>
  <c r="T13" i="32"/>
  <c r="D14" i="32"/>
  <c r="F14" i="32"/>
  <c r="G14" i="32"/>
  <c r="I14" i="32"/>
  <c r="J14" i="32"/>
  <c r="M14" i="32"/>
  <c r="N14" i="32"/>
  <c r="O14" i="32"/>
  <c r="P14" i="32"/>
  <c r="Q14" i="32"/>
  <c r="R14" i="32"/>
  <c r="S14" i="32"/>
  <c r="T14" i="32"/>
  <c r="D15" i="32"/>
  <c r="F15" i="32"/>
  <c r="G15" i="32"/>
  <c r="I15" i="32"/>
  <c r="J15" i="32"/>
  <c r="M15" i="32"/>
  <c r="N15" i="32"/>
  <c r="O15" i="32"/>
  <c r="P15" i="32"/>
  <c r="Q15" i="32"/>
  <c r="R15" i="32"/>
  <c r="S15" i="32"/>
  <c r="T15" i="32"/>
  <c r="D16" i="32"/>
  <c r="F16" i="32"/>
  <c r="G16" i="32"/>
  <c r="I16" i="32"/>
  <c r="J16" i="32"/>
  <c r="M16" i="32"/>
  <c r="N16" i="32"/>
  <c r="O16" i="32"/>
  <c r="P16" i="32"/>
  <c r="Q16" i="32"/>
  <c r="R16" i="32"/>
  <c r="S16" i="32"/>
  <c r="T16" i="32"/>
  <c r="D17" i="32"/>
  <c r="F17" i="32"/>
  <c r="G17" i="32"/>
  <c r="I17" i="32"/>
  <c r="J17" i="32"/>
  <c r="M17" i="32"/>
  <c r="N17" i="32"/>
  <c r="O17" i="32"/>
  <c r="P17" i="32"/>
  <c r="Q17" i="32"/>
  <c r="R17" i="32"/>
  <c r="S17" i="32"/>
  <c r="T17" i="32"/>
  <c r="C14" i="32"/>
  <c r="C15" i="32"/>
  <c r="C16" i="32"/>
  <c r="C17" i="32"/>
  <c r="C13" i="32"/>
  <c r="B14" i="32"/>
  <c r="B15" i="32"/>
  <c r="B16" i="32"/>
  <c r="B17" i="32"/>
  <c r="B13" i="32"/>
  <c r="D5" i="32"/>
  <c r="F5" i="32"/>
  <c r="G5" i="32"/>
  <c r="J5" i="32"/>
  <c r="M5" i="32"/>
  <c r="N5" i="32"/>
  <c r="O5" i="32"/>
  <c r="P5" i="32"/>
  <c r="Q5" i="32"/>
  <c r="R5" i="32"/>
  <c r="S5" i="32"/>
  <c r="T5" i="32"/>
  <c r="D6" i="32"/>
  <c r="F6" i="32"/>
  <c r="G6" i="32"/>
  <c r="I6" i="32"/>
  <c r="J6" i="32"/>
  <c r="M6" i="32"/>
  <c r="N6" i="32"/>
  <c r="O6" i="32"/>
  <c r="P6" i="32"/>
  <c r="Q6" i="32"/>
  <c r="R6" i="32"/>
  <c r="S6" i="32"/>
  <c r="T6" i="32"/>
  <c r="D7" i="32"/>
  <c r="F7" i="32"/>
  <c r="G7" i="32"/>
  <c r="I7" i="32"/>
  <c r="J7" i="32"/>
  <c r="M7" i="32"/>
  <c r="N7" i="32"/>
  <c r="O7" i="32"/>
  <c r="P7" i="32"/>
  <c r="Q7" i="32"/>
  <c r="R7" i="32"/>
  <c r="S7" i="32"/>
  <c r="T7" i="32"/>
  <c r="D8" i="32"/>
  <c r="F8" i="32"/>
  <c r="G8" i="32"/>
  <c r="I8" i="32"/>
  <c r="J8" i="32"/>
  <c r="M8" i="32"/>
  <c r="N8" i="32"/>
  <c r="O8" i="32"/>
  <c r="P8" i="32"/>
  <c r="Q8" i="32"/>
  <c r="R8" i="32"/>
  <c r="S8" i="32"/>
  <c r="T8" i="32"/>
  <c r="D9" i="32"/>
  <c r="F9" i="32"/>
  <c r="G9" i="32"/>
  <c r="I9" i="32"/>
  <c r="J9" i="32"/>
  <c r="M9" i="32"/>
  <c r="N9" i="32"/>
  <c r="O9" i="32"/>
  <c r="P9" i="32"/>
  <c r="Q9" i="32"/>
  <c r="R9" i="32"/>
  <c r="S9" i="32"/>
  <c r="T9" i="32"/>
  <c r="D10" i="32"/>
  <c r="F10" i="32"/>
  <c r="G10" i="32"/>
  <c r="I10" i="32"/>
  <c r="J10" i="32"/>
  <c r="M10" i="32"/>
  <c r="N10" i="32"/>
  <c r="O10" i="32"/>
  <c r="P10" i="32"/>
  <c r="Q10" i="32"/>
  <c r="R10" i="32"/>
  <c r="S10" i="32"/>
  <c r="T10" i="32"/>
  <c r="C10" i="32"/>
  <c r="C9" i="32"/>
  <c r="B6" i="32"/>
  <c r="B7" i="32"/>
  <c r="B8" i="32"/>
  <c r="B9" i="32"/>
  <c r="B10" i="32"/>
  <c r="C6" i="32"/>
  <c r="C7" i="32"/>
  <c r="C8" i="32"/>
  <c r="C5" i="32"/>
  <c r="B5" i="32"/>
  <c r="D3" i="32"/>
  <c r="E3" i="32"/>
  <c r="F3" i="32"/>
  <c r="G3" i="32"/>
  <c r="H3" i="32"/>
  <c r="I3" i="32"/>
  <c r="J3" i="32"/>
  <c r="K3" i="32"/>
  <c r="L3" i="32"/>
  <c r="M3" i="32"/>
  <c r="N3" i="32"/>
  <c r="O3" i="32"/>
  <c r="P3" i="32"/>
  <c r="Q3" i="32"/>
  <c r="R3" i="32"/>
  <c r="S3" i="32"/>
  <c r="T3" i="32"/>
  <c r="C3" i="32"/>
  <c r="B2" i="31"/>
  <c r="B2" i="30"/>
  <c r="D19" i="21"/>
  <c r="E50" i="10" l="1"/>
  <c r="E49" i="10"/>
  <c r="G51" i="10"/>
  <c r="G48" i="10"/>
  <c r="G47" i="10"/>
  <c r="G46" i="10"/>
  <c r="G57" i="10"/>
  <c r="G45" i="10"/>
  <c r="G56" i="10"/>
  <c r="G44" i="10"/>
  <c r="G55" i="10"/>
  <c r="G43" i="10"/>
  <c r="G54" i="10"/>
  <c r="G42" i="10"/>
  <c r="G53" i="10"/>
  <c r="G52" i="10"/>
  <c r="A6" i="10"/>
  <c r="A7" i="10"/>
  <c r="A8" i="10"/>
  <c r="A9" i="10"/>
  <c r="A10" i="10"/>
  <c r="A11" i="10"/>
  <c r="A12" i="10"/>
  <c r="A13" i="10"/>
  <c r="A14" i="10"/>
  <c r="A5" i="10"/>
  <c r="B6" i="10"/>
  <c r="C7" i="10"/>
  <c r="B7" i="10" s="1"/>
  <c r="C8" i="10"/>
  <c r="B8" i="10" s="1"/>
  <c r="C9" i="10"/>
  <c r="B9" i="10" s="1"/>
  <c r="C10" i="10"/>
  <c r="B10" i="10" s="1"/>
  <c r="C11" i="10"/>
  <c r="B11" i="10" s="1"/>
  <c r="C12" i="10"/>
  <c r="B12" i="10" s="1"/>
  <c r="C13" i="10"/>
  <c r="B13" i="10" s="1"/>
  <c r="C14" i="10"/>
  <c r="B14" i="10" s="1"/>
  <c r="A6" i="25"/>
  <c r="A7" i="25"/>
  <c r="A8" i="25"/>
  <c r="A9" i="25"/>
  <c r="A10" i="25"/>
  <c r="A11" i="25"/>
  <c r="A12" i="25"/>
  <c r="A13" i="25"/>
  <c r="A5" i="25"/>
  <c r="C6" i="25"/>
  <c r="B6" i="25" s="1"/>
  <c r="C7" i="25"/>
  <c r="B7" i="25" s="1"/>
  <c r="B8" i="25"/>
  <c r="C9" i="25"/>
  <c r="B9" i="25" s="1"/>
  <c r="C10" i="25"/>
  <c r="B10" i="25" s="1"/>
  <c r="C11" i="25"/>
  <c r="B11" i="25" s="1"/>
  <c r="C12" i="25"/>
  <c r="B12" i="25" s="1"/>
  <c r="C13" i="25"/>
  <c r="B13" i="25" s="1"/>
  <c r="B5" i="25"/>
  <c r="AI4" i="26"/>
  <c r="AJ4" i="26"/>
  <c r="AK4" i="26"/>
  <c r="A7" i="26"/>
  <c r="B7" i="26"/>
  <c r="S5" i="27"/>
  <c r="A8" i="26"/>
  <c r="B8" i="26"/>
  <c r="S6" i="27"/>
  <c r="A9" i="26"/>
  <c r="B9" i="26"/>
  <c r="S7" i="27"/>
  <c r="A10" i="26"/>
  <c r="B10" i="26"/>
  <c r="S8" i="27"/>
  <c r="A11" i="26"/>
  <c r="B11" i="26"/>
  <c r="S9" i="27"/>
  <c r="A12" i="26"/>
  <c r="B12" i="26"/>
  <c r="S10" i="27"/>
  <c r="A13" i="26"/>
  <c r="B13" i="26"/>
  <c r="S11" i="27"/>
  <c r="A14" i="26"/>
  <c r="B14" i="26"/>
  <c r="S12" i="27"/>
  <c r="A15" i="26"/>
  <c r="B15" i="26"/>
  <c r="S13" i="27"/>
  <c r="A16" i="26"/>
  <c r="B16" i="26"/>
  <c r="S14" i="27"/>
  <c r="A17" i="26"/>
  <c r="B17" i="26"/>
  <c r="S15" i="27"/>
  <c r="A18" i="26"/>
  <c r="B18" i="26"/>
  <c r="S16" i="27"/>
  <c r="A19" i="26"/>
  <c r="B19" i="26"/>
  <c r="S17" i="27"/>
  <c r="A20" i="26"/>
  <c r="B20" i="26"/>
  <c r="S18" i="27"/>
  <c r="A21" i="26"/>
  <c r="S19" i="27"/>
  <c r="U19" i="27" s="1"/>
  <c r="AG81" i="26"/>
  <c r="AH81" i="26"/>
  <c r="AI81" i="26"/>
  <c r="AG82" i="26"/>
  <c r="AH82" i="26"/>
  <c r="AI82" i="26"/>
  <c r="AG83" i="26"/>
  <c r="AH83" i="26"/>
  <c r="AI83" i="26"/>
  <c r="AG84" i="26"/>
  <c r="AH84" i="26"/>
  <c r="AI84" i="26"/>
  <c r="AG85" i="26"/>
  <c r="AH85" i="26"/>
  <c r="AI85" i="26"/>
  <c r="AG86" i="26"/>
  <c r="AH86" i="26"/>
  <c r="AI86" i="26"/>
  <c r="AG87" i="26"/>
  <c r="AH87" i="26"/>
  <c r="AI87" i="26"/>
  <c r="AG88" i="26"/>
  <c r="AH88" i="26"/>
  <c r="AI88" i="26"/>
  <c r="AG89" i="26"/>
  <c r="AH89" i="26"/>
  <c r="AI89" i="26"/>
  <c r="AG90" i="26"/>
  <c r="AH90" i="26"/>
  <c r="AI90" i="26"/>
  <c r="AG91" i="26"/>
  <c r="AH91" i="26"/>
  <c r="AI91" i="26"/>
  <c r="AG92" i="26"/>
  <c r="AH92" i="26"/>
  <c r="AI92" i="26"/>
  <c r="AG93" i="26"/>
  <c r="AH93" i="26"/>
  <c r="AI93" i="26"/>
  <c r="AG94" i="26"/>
  <c r="AH94" i="26"/>
  <c r="AI94" i="26"/>
  <c r="AG95" i="26"/>
  <c r="AH95" i="26"/>
  <c r="AI95" i="26"/>
  <c r="AG96" i="26"/>
  <c r="AH96" i="26"/>
  <c r="AI96" i="26"/>
  <c r="AG97" i="26"/>
  <c r="AI21" i="26" s="1"/>
  <c r="AH97" i="26"/>
  <c r="AJ21" i="26" s="1"/>
  <c r="AI97" i="26"/>
  <c r="AK21" i="26" s="1"/>
  <c r="A8" i="23" l="1"/>
  <c r="A7" i="23"/>
  <c r="A6" i="23"/>
  <c r="A5" i="23"/>
  <c r="B9" i="19"/>
  <c r="B7" i="19"/>
  <c r="B6" i="19"/>
  <c r="B5" i="19"/>
  <c r="B8" i="19"/>
  <c r="D11" i="23"/>
  <c r="D10" i="23"/>
  <c r="A60" i="22" l="1"/>
  <c r="A61" i="22"/>
  <c r="A62" i="22"/>
  <c r="A63" i="22"/>
  <c r="A64" i="22"/>
  <c r="A65" i="22"/>
  <c r="A66" i="22"/>
  <c r="A67" i="22"/>
  <c r="A68" i="22"/>
  <c r="A69" i="22"/>
  <c r="A70" i="22"/>
  <c r="A71" i="22"/>
  <c r="A72" i="22"/>
  <c r="A73" i="22"/>
  <c r="A74" i="22"/>
  <c r="A43" i="22"/>
  <c r="A44" i="22"/>
  <c r="A45" i="22"/>
  <c r="A46" i="22"/>
  <c r="A47" i="22"/>
  <c r="A48" i="22"/>
  <c r="A49" i="22"/>
  <c r="A50" i="22"/>
  <c r="A51" i="22"/>
  <c r="A52" i="22"/>
  <c r="A53" i="22"/>
  <c r="A54" i="22"/>
  <c r="A55" i="22"/>
  <c r="A56" i="22"/>
  <c r="A57" i="22"/>
  <c r="A25" i="22"/>
  <c r="A26" i="22"/>
  <c r="A27" i="22"/>
  <c r="A28" i="22"/>
  <c r="A29" i="22"/>
  <c r="A30" i="22"/>
  <c r="A31" i="22"/>
  <c r="A32" i="22"/>
  <c r="A33" i="22"/>
  <c r="A34" i="22"/>
  <c r="A35" i="22"/>
  <c r="A36" i="22"/>
  <c r="A37" i="22"/>
  <c r="A38" i="22"/>
  <c r="A39" i="22"/>
  <c r="A24" i="22"/>
  <c r="C17" i="9"/>
  <c r="A77" i="22"/>
  <c r="H4" i="9" l="1"/>
  <c r="E18" i="19"/>
  <c r="C73" i="9"/>
  <c r="D71" i="9"/>
  <c r="D65" i="9"/>
  <c r="F63" i="9"/>
  <c r="C41" i="9"/>
  <c r="F70" i="9"/>
  <c r="D62" i="9"/>
  <c r="N77" i="21"/>
  <c r="C45" i="9"/>
  <c r="C49" i="9"/>
  <c r="D5" i="22"/>
  <c r="D6" i="22"/>
  <c r="D7" i="22"/>
  <c r="D8" i="22"/>
  <c r="D9" i="22"/>
  <c r="D10" i="22"/>
  <c r="D11" i="22"/>
  <c r="D12" i="22"/>
  <c r="D13" i="22"/>
  <c r="D14" i="22"/>
  <c r="D15" i="22"/>
  <c r="D16" i="22"/>
  <c r="D17" i="22"/>
  <c r="D18" i="22"/>
  <c r="D19" i="22"/>
  <c r="F2" i="22"/>
  <c r="G2" i="22"/>
  <c r="H2" i="22"/>
  <c r="E2" i="22"/>
  <c r="C76" i="22"/>
  <c r="D76" i="22"/>
  <c r="E76" i="22"/>
  <c r="D77" i="22"/>
  <c r="E77" i="22"/>
  <c r="C78" i="22"/>
  <c r="D78" i="22"/>
  <c r="E78" i="22"/>
  <c r="C79" i="22"/>
  <c r="D79" i="22"/>
  <c r="E79" i="22"/>
  <c r="C80" i="22"/>
  <c r="D80" i="22"/>
  <c r="E80" i="22"/>
  <c r="C81" i="22"/>
  <c r="D81" i="22"/>
  <c r="E81" i="22"/>
  <c r="C82" i="22"/>
  <c r="D82" i="22"/>
  <c r="E82" i="22"/>
  <c r="C83" i="22"/>
  <c r="D83" i="22"/>
  <c r="E83" i="22"/>
  <c r="C84" i="22"/>
  <c r="D84" i="22"/>
  <c r="E84" i="22"/>
  <c r="C85" i="22"/>
  <c r="D85" i="22"/>
  <c r="E85" i="22"/>
  <c r="C86" i="22"/>
  <c r="D86" i="22"/>
  <c r="E86" i="22"/>
  <c r="C87" i="22"/>
  <c r="D87" i="22"/>
  <c r="E87" i="22"/>
  <c r="C88" i="22"/>
  <c r="D88" i="22"/>
  <c r="E88" i="22"/>
  <c r="C89" i="22"/>
  <c r="D89" i="22"/>
  <c r="E89" i="22"/>
  <c r="C90" i="22"/>
  <c r="D90" i="22"/>
  <c r="E90" i="22"/>
  <c r="C91" i="22"/>
  <c r="D91" i="22"/>
  <c r="E91" i="22"/>
  <c r="C92" i="22"/>
  <c r="D92" i="22"/>
  <c r="E92" i="22"/>
  <c r="B78" i="22"/>
  <c r="B79" i="22"/>
  <c r="B80" i="22"/>
  <c r="B81" i="22"/>
  <c r="B82" i="22"/>
  <c r="B83" i="22"/>
  <c r="B84" i="22"/>
  <c r="B85" i="22"/>
  <c r="B86" i="22"/>
  <c r="B87" i="22"/>
  <c r="B88" i="22"/>
  <c r="B89" i="22"/>
  <c r="B90" i="22"/>
  <c r="B91" i="22"/>
  <c r="B92" i="22"/>
  <c r="B76" i="22"/>
  <c r="AE4" i="26"/>
  <c r="AF4" i="26"/>
  <c r="AG4" i="26"/>
  <c r="AH4" i="26"/>
  <c r="AC82" i="26"/>
  <c r="AD82" i="26"/>
  <c r="AE82" i="26"/>
  <c r="AF82" i="26"/>
  <c r="AC83" i="26"/>
  <c r="AD83" i="26"/>
  <c r="AE83" i="26"/>
  <c r="AF83" i="26"/>
  <c r="AC84" i="26"/>
  <c r="AD84" i="26"/>
  <c r="AE84" i="26"/>
  <c r="AF84" i="26"/>
  <c r="AC85" i="26"/>
  <c r="AD85" i="26"/>
  <c r="AE85" i="26"/>
  <c r="AF85" i="26"/>
  <c r="AC86" i="26"/>
  <c r="AD86" i="26"/>
  <c r="AE86" i="26"/>
  <c r="AF86" i="26"/>
  <c r="AC87" i="26"/>
  <c r="AD87" i="26"/>
  <c r="AE87" i="26"/>
  <c r="AF87" i="26"/>
  <c r="AC88" i="26"/>
  <c r="AD88" i="26"/>
  <c r="AE88" i="26"/>
  <c r="AF88" i="26"/>
  <c r="AC89" i="26"/>
  <c r="AD89" i="26"/>
  <c r="AE89" i="26"/>
  <c r="AF89" i="26"/>
  <c r="AC90" i="26"/>
  <c r="AD90" i="26"/>
  <c r="AE90" i="26"/>
  <c r="AF90" i="26"/>
  <c r="AC91" i="26"/>
  <c r="AD91" i="26"/>
  <c r="AE91" i="26"/>
  <c r="AF91" i="26"/>
  <c r="AC92" i="26"/>
  <c r="AD92" i="26"/>
  <c r="AE92" i="26"/>
  <c r="AF92" i="26"/>
  <c r="AC93" i="26"/>
  <c r="AD93" i="26"/>
  <c r="AE93" i="26"/>
  <c r="AF93" i="26"/>
  <c r="AC94" i="26"/>
  <c r="AD94" i="26"/>
  <c r="AE94" i="26"/>
  <c r="AF94" i="26"/>
  <c r="AC95" i="26"/>
  <c r="AD95" i="26"/>
  <c r="AE95" i="26"/>
  <c r="AF95" i="26"/>
  <c r="AC96" i="26"/>
  <c r="AD96" i="26"/>
  <c r="AE96" i="26"/>
  <c r="AF96" i="26"/>
  <c r="AC97" i="26"/>
  <c r="AE21" i="26" s="1"/>
  <c r="AD97" i="26"/>
  <c r="AF21" i="26" s="1"/>
  <c r="AE97" i="26"/>
  <c r="AG21" i="26" s="1"/>
  <c r="AF97" i="26"/>
  <c r="AH21" i="26" s="1"/>
  <c r="AC81" i="26"/>
  <c r="AD81" i="26"/>
  <c r="AE81" i="26"/>
  <c r="AF81" i="26"/>
  <c r="F4" i="26"/>
  <c r="G4" i="26"/>
  <c r="H4" i="26"/>
  <c r="I4" i="26"/>
  <c r="J4" i="26"/>
  <c r="K4" i="26"/>
  <c r="L4" i="26"/>
  <c r="M4" i="26"/>
  <c r="N4" i="26"/>
  <c r="O4" i="26"/>
  <c r="P4" i="26"/>
  <c r="Q4" i="26"/>
  <c r="R4" i="26"/>
  <c r="S4" i="26"/>
  <c r="T4" i="26"/>
  <c r="U4" i="26"/>
  <c r="V4" i="26"/>
  <c r="W4" i="26"/>
  <c r="X4" i="26"/>
  <c r="Y4" i="26"/>
  <c r="Z4" i="26"/>
  <c r="AA4" i="26"/>
  <c r="AB4" i="26"/>
  <c r="AC4" i="26"/>
  <c r="AD4" i="26"/>
  <c r="A83" i="26"/>
  <c r="A84" i="26"/>
  <c r="A85" i="26"/>
  <c r="A86" i="26"/>
  <c r="A87" i="26"/>
  <c r="A88" i="26"/>
  <c r="A89" i="26"/>
  <c r="A90" i="26"/>
  <c r="A91" i="26"/>
  <c r="A92" i="26"/>
  <c r="A93" i="26"/>
  <c r="A94" i="26"/>
  <c r="A95" i="26"/>
  <c r="A96" i="26"/>
  <c r="A97" i="26"/>
  <c r="A65" i="26"/>
  <c r="A4" i="30" s="1"/>
  <c r="A66" i="26"/>
  <c r="A5" i="30" s="1"/>
  <c r="A67" i="26"/>
  <c r="A6" i="30" s="1"/>
  <c r="A68" i="26"/>
  <c r="A7" i="30" s="1"/>
  <c r="A69" i="26"/>
  <c r="A8" i="30" s="1"/>
  <c r="A70" i="26"/>
  <c r="A9" i="30" s="1"/>
  <c r="A71" i="26"/>
  <c r="A10" i="30" s="1"/>
  <c r="A72" i="26"/>
  <c r="A11" i="30" s="1"/>
  <c r="A73" i="26"/>
  <c r="A12" i="30" s="1"/>
  <c r="A74" i="26"/>
  <c r="A13" i="30" s="1"/>
  <c r="A75" i="26"/>
  <c r="A14" i="30" s="1"/>
  <c r="A76" i="26"/>
  <c r="A15" i="30" s="1"/>
  <c r="A77" i="26"/>
  <c r="A16" i="30" s="1"/>
  <c r="A78" i="26"/>
  <c r="A17" i="30" s="1"/>
  <c r="A79" i="26"/>
  <c r="A18" i="30" s="1"/>
  <c r="A46" i="26"/>
  <c r="A47" i="26"/>
  <c r="A48" i="26"/>
  <c r="A49" i="26"/>
  <c r="A50" i="26"/>
  <c r="A51" i="26"/>
  <c r="A52" i="26"/>
  <c r="A53" i="26"/>
  <c r="A54" i="26"/>
  <c r="A55" i="26"/>
  <c r="A56" i="26"/>
  <c r="A57" i="26"/>
  <c r="A58" i="26"/>
  <c r="A59" i="26"/>
  <c r="A60" i="26"/>
  <c r="B6" i="26"/>
  <c r="A4" i="23"/>
  <c r="C4" i="22" l="1"/>
  <c r="C59" i="22"/>
  <c r="F65" i="9"/>
  <c r="C65" i="9"/>
  <c r="E71" i="9"/>
  <c r="C71" i="9"/>
  <c r="E63" i="9"/>
  <c r="E73" i="9"/>
  <c r="C63" i="9"/>
  <c r="D73" i="9"/>
  <c r="F73" i="9"/>
  <c r="C62" i="9"/>
  <c r="F62" i="9"/>
  <c r="C70" i="9"/>
  <c r="F71" i="9"/>
  <c r="D10" i="19"/>
  <c r="D11" i="19"/>
  <c r="E62" i="9"/>
  <c r="D63" i="9"/>
  <c r="E65" i="9"/>
  <c r="E70" i="9"/>
  <c r="D70" i="9"/>
  <c r="F66" i="9"/>
  <c r="C66" i="9"/>
  <c r="E66" i="9"/>
  <c r="D66" i="9"/>
  <c r="C69" i="9"/>
  <c r="D69" i="9"/>
  <c r="E69" i="9"/>
  <c r="F69" i="9"/>
  <c r="C59" i="9"/>
  <c r="D59" i="9"/>
  <c r="E59" i="9"/>
  <c r="F59" i="9"/>
  <c r="F72" i="9"/>
  <c r="C72" i="9"/>
  <c r="D72" i="9"/>
  <c r="E72" i="9"/>
  <c r="D58" i="9"/>
  <c r="E58" i="9"/>
  <c r="F58" i="9"/>
  <c r="C67" i="9"/>
  <c r="D67" i="9"/>
  <c r="E67" i="9"/>
  <c r="F67" i="9"/>
  <c r="F64" i="9"/>
  <c r="D64" i="9"/>
  <c r="C64" i="9"/>
  <c r="E64" i="9"/>
  <c r="F68" i="9"/>
  <c r="D68" i="9"/>
  <c r="C68" i="9"/>
  <c r="E68" i="9"/>
  <c r="F60" i="9"/>
  <c r="C60" i="9"/>
  <c r="D60" i="9"/>
  <c r="E60" i="9"/>
  <c r="C61" i="9"/>
  <c r="D61" i="9"/>
  <c r="E61" i="9"/>
  <c r="F61" i="9"/>
  <c r="C17" i="22"/>
  <c r="H17" i="22" s="1"/>
  <c r="C18" i="22"/>
  <c r="F18" i="22" s="1"/>
  <c r="C10" i="22"/>
  <c r="F10" i="22" s="1"/>
  <c r="D53" i="22"/>
  <c r="C42" i="22"/>
  <c r="C64" i="22"/>
  <c r="C44" i="22"/>
  <c r="C74" i="22"/>
  <c r="C51" i="22"/>
  <c r="C66" i="22"/>
  <c r="C45" i="22"/>
  <c r="C70" i="22"/>
  <c r="C12" i="22"/>
  <c r="H12" i="22" s="1"/>
  <c r="C55" i="22"/>
  <c r="F45" i="9"/>
  <c r="F55" i="9"/>
  <c r="C52" i="9"/>
  <c r="C44" i="9"/>
  <c r="F48" i="9"/>
  <c r="C53" i="9"/>
  <c r="E49" i="9"/>
  <c r="C54" i="9"/>
  <c r="D50" i="9"/>
  <c r="C42" i="9"/>
  <c r="D41" i="9"/>
  <c r="C56" i="9"/>
  <c r="C47" i="9"/>
  <c r="F43" i="9"/>
  <c r="E55" i="9"/>
  <c r="E48" i="9"/>
  <c r="C55" i="9"/>
  <c r="F51" i="9"/>
  <c r="C48" i="9"/>
  <c r="E46" i="9"/>
  <c r="C43" i="9"/>
  <c r="D53" i="9"/>
  <c r="C50" i="9"/>
  <c r="F46" i="9"/>
  <c r="E43" i="9"/>
  <c r="F56" i="9"/>
  <c r="E51" i="9"/>
  <c r="D46" i="9"/>
  <c r="F44" i="9"/>
  <c r="F42" i="9"/>
  <c r="E53" i="9"/>
  <c r="F41" i="9"/>
  <c r="E56" i="9"/>
  <c r="F54" i="9"/>
  <c r="C51" i="9"/>
  <c r="D49" i="9"/>
  <c r="C46" i="9"/>
  <c r="E44" i="9"/>
  <c r="E42" i="9"/>
  <c r="E45" i="9"/>
  <c r="E41" i="9"/>
  <c r="E54" i="9"/>
  <c r="E52" i="9"/>
  <c r="F47" i="9"/>
  <c r="D42" i="9"/>
  <c r="D54" i="9"/>
  <c r="D52" i="9"/>
  <c r="F50" i="9"/>
  <c r="E47" i="9"/>
  <c r="E50" i="9"/>
  <c r="D45" i="9"/>
  <c r="D51" i="22"/>
  <c r="D43" i="22"/>
  <c r="F54" i="22"/>
  <c r="C8" i="22"/>
  <c r="E8" i="22" s="1"/>
  <c r="F67" i="22"/>
  <c r="C9" i="22"/>
  <c r="G9" i="22" s="1"/>
  <c r="D57" i="22"/>
  <c r="D49" i="22"/>
  <c r="C62" i="22"/>
  <c r="C53" i="22"/>
  <c r="F50" i="22"/>
  <c r="D42" i="22"/>
  <c r="D55" i="22"/>
  <c r="D47" i="22"/>
  <c r="C47" i="22"/>
  <c r="C54" i="22"/>
  <c r="C46" i="22"/>
  <c r="E4" i="22"/>
  <c r="D45" i="22"/>
  <c r="C72" i="22"/>
  <c r="C60" i="22"/>
  <c r="C43" i="22"/>
  <c r="F63" i="22"/>
  <c r="F46" i="22"/>
  <c r="F59" i="22"/>
  <c r="E73" i="22"/>
  <c r="E71" i="22"/>
  <c r="E69" i="22"/>
  <c r="E67" i="22"/>
  <c r="E65" i="22"/>
  <c r="E63" i="22"/>
  <c r="E61" i="22"/>
  <c r="F42" i="22"/>
  <c r="E56" i="22"/>
  <c r="E54" i="22"/>
  <c r="E52" i="22"/>
  <c r="E50" i="22"/>
  <c r="E48" i="22"/>
  <c r="E46" i="22"/>
  <c r="E44" i="22"/>
  <c r="C15" i="22"/>
  <c r="G15" i="22" s="1"/>
  <c r="C7" i="22"/>
  <c r="E7" i="22" s="1"/>
  <c r="C57" i="22"/>
  <c r="C49" i="22"/>
  <c r="F73" i="22"/>
  <c r="F71" i="22"/>
  <c r="F69" i="22"/>
  <c r="F65" i="22"/>
  <c r="F61" i="22"/>
  <c r="F56" i="22"/>
  <c r="F44" i="22"/>
  <c r="C16" i="22"/>
  <c r="H16" i="22" s="1"/>
  <c r="E59" i="22"/>
  <c r="D73" i="22"/>
  <c r="D71" i="22"/>
  <c r="D69" i="22"/>
  <c r="D67" i="22"/>
  <c r="D65" i="22"/>
  <c r="D63" i="22"/>
  <c r="D61" i="22"/>
  <c r="E42" i="22"/>
  <c r="D56" i="22"/>
  <c r="D54" i="22"/>
  <c r="D52" i="22"/>
  <c r="D50" i="22"/>
  <c r="D48" i="22"/>
  <c r="D46" i="22"/>
  <c r="D44" i="22"/>
  <c r="C14" i="22"/>
  <c r="F14" i="22" s="1"/>
  <c r="C6" i="22"/>
  <c r="F6" i="22" s="1"/>
  <c r="C68" i="22"/>
  <c r="F48" i="22"/>
  <c r="D59" i="22"/>
  <c r="C73" i="22"/>
  <c r="C71" i="22"/>
  <c r="C69" i="22"/>
  <c r="C67" i="22"/>
  <c r="C65" i="22"/>
  <c r="C63" i="22"/>
  <c r="C61" i="22"/>
  <c r="C56" i="22"/>
  <c r="C52" i="22"/>
  <c r="C50" i="22"/>
  <c r="C48" i="22"/>
  <c r="C13" i="22"/>
  <c r="F13" i="22" s="1"/>
  <c r="C5" i="22"/>
  <c r="G5" i="22" s="1"/>
  <c r="F74" i="22"/>
  <c r="F72" i="22"/>
  <c r="F70" i="22"/>
  <c r="F68" i="22"/>
  <c r="F66" i="22"/>
  <c r="F64" i="22"/>
  <c r="F62" i="22"/>
  <c r="F60" i="22"/>
  <c r="F57" i="22"/>
  <c r="F55" i="22"/>
  <c r="F53" i="22"/>
  <c r="F51" i="22"/>
  <c r="F49" i="22"/>
  <c r="F47" i="22"/>
  <c r="F45" i="22"/>
  <c r="F43" i="22"/>
  <c r="F52" i="22"/>
  <c r="E74" i="22"/>
  <c r="E72" i="22"/>
  <c r="E70" i="22"/>
  <c r="E68" i="22"/>
  <c r="E66" i="22"/>
  <c r="E64" i="22"/>
  <c r="E62" i="22"/>
  <c r="E60" i="22"/>
  <c r="E57" i="22"/>
  <c r="E55" i="22"/>
  <c r="E53" i="22"/>
  <c r="E51" i="22"/>
  <c r="E49" i="22"/>
  <c r="E47" i="22"/>
  <c r="E45" i="22"/>
  <c r="E43" i="22"/>
  <c r="C19" i="22"/>
  <c r="H19" i="22" s="1"/>
  <c r="C11" i="22"/>
  <c r="E11" i="22" s="1"/>
  <c r="D74" i="22"/>
  <c r="D72" i="22"/>
  <c r="D70" i="22"/>
  <c r="D68" i="22"/>
  <c r="D66" i="22"/>
  <c r="D64" i="22"/>
  <c r="D62" i="22"/>
  <c r="D60" i="22"/>
  <c r="D55" i="9"/>
  <c r="F52" i="9"/>
  <c r="D51" i="9"/>
  <c r="D47" i="9"/>
  <c r="D43" i="9"/>
  <c r="D56" i="9"/>
  <c r="F53" i="9"/>
  <c r="F49" i="9"/>
  <c r="D48" i="9"/>
  <c r="D44" i="9"/>
  <c r="Z81" i="26"/>
  <c r="AA81" i="26"/>
  <c r="AB81" i="26"/>
  <c r="Z82" i="26"/>
  <c r="AA82" i="26"/>
  <c r="AB82" i="26"/>
  <c r="Z83" i="26"/>
  <c r="AA83" i="26"/>
  <c r="AB83" i="26"/>
  <c r="Z84" i="26"/>
  <c r="AA84" i="26"/>
  <c r="AB84" i="26"/>
  <c r="Z85" i="26"/>
  <c r="AA85" i="26"/>
  <c r="AB85" i="26"/>
  <c r="Z86" i="26"/>
  <c r="AA86" i="26"/>
  <c r="AB86" i="26"/>
  <c r="Z87" i="26"/>
  <c r="AA87" i="26"/>
  <c r="AB87" i="26"/>
  <c r="Z88" i="26"/>
  <c r="AA88" i="26"/>
  <c r="AB88" i="26"/>
  <c r="Z89" i="26"/>
  <c r="AA89" i="26"/>
  <c r="AB89" i="26"/>
  <c r="Z90" i="26"/>
  <c r="AA90" i="26"/>
  <c r="AB90" i="26"/>
  <c r="Z91" i="26"/>
  <c r="AA91" i="26"/>
  <c r="AB91" i="26"/>
  <c r="Z92" i="26"/>
  <c r="AA92" i="26"/>
  <c r="AB92" i="26"/>
  <c r="Z93" i="26"/>
  <c r="AA93" i="26"/>
  <c r="AB93" i="26"/>
  <c r="Z94" i="26"/>
  <c r="AA94" i="26"/>
  <c r="AB94" i="26"/>
  <c r="Z95" i="26"/>
  <c r="AA95" i="26"/>
  <c r="AB95" i="26"/>
  <c r="Z96" i="26"/>
  <c r="AA96" i="26"/>
  <c r="AB96" i="26"/>
  <c r="Z97" i="26"/>
  <c r="AB21" i="26" s="1"/>
  <c r="AA97" i="26"/>
  <c r="AC21" i="26" s="1"/>
  <c r="AB97" i="26"/>
  <c r="AD21" i="26" s="1"/>
  <c r="E5" i="27"/>
  <c r="F5" i="27"/>
  <c r="E6" i="27"/>
  <c r="F6" i="27"/>
  <c r="E7" i="27"/>
  <c r="F7" i="27"/>
  <c r="E8" i="27"/>
  <c r="F8" i="27"/>
  <c r="E9" i="27"/>
  <c r="F9" i="27"/>
  <c r="E10" i="27"/>
  <c r="F10" i="27"/>
  <c r="E11" i="27"/>
  <c r="F11" i="27"/>
  <c r="E12" i="27"/>
  <c r="F12" i="27"/>
  <c r="E13" i="27"/>
  <c r="F13" i="27"/>
  <c r="E14" i="27"/>
  <c r="F14" i="27"/>
  <c r="E15" i="27"/>
  <c r="F15" i="27"/>
  <c r="E16" i="27"/>
  <c r="F16" i="27"/>
  <c r="E17" i="27"/>
  <c r="F17" i="27"/>
  <c r="E18" i="27"/>
  <c r="F18" i="27"/>
  <c r="E19" i="27"/>
  <c r="F19" i="27"/>
  <c r="F4" i="27"/>
  <c r="E4" i="27"/>
  <c r="E17" i="22" l="1"/>
  <c r="E18" i="22"/>
  <c r="H10" i="22"/>
  <c r="E10" i="22"/>
  <c r="G18" i="22"/>
  <c r="H18" i="22"/>
  <c r="G10" i="22"/>
  <c r="E9" i="22"/>
  <c r="F17" i="22"/>
  <c r="G17" i="22"/>
  <c r="H9" i="22"/>
  <c r="G8" i="22"/>
  <c r="F9" i="22"/>
  <c r="E5" i="22"/>
  <c r="F12" i="22"/>
  <c r="G12" i="22"/>
  <c r="E12" i="22"/>
  <c r="E15" i="22"/>
  <c r="H8" i="22"/>
  <c r="F8" i="22"/>
  <c r="B24" i="22"/>
  <c r="F15" i="22"/>
  <c r="H7" i="22"/>
  <c r="G9" i="27"/>
  <c r="H12" i="27"/>
  <c r="H16" i="27"/>
  <c r="H6" i="22"/>
  <c r="H14" i="22"/>
  <c r="G7" i="22"/>
  <c r="E14" i="22"/>
  <c r="E6" i="22"/>
  <c r="E13" i="22"/>
  <c r="G14" i="22"/>
  <c r="F19" i="22"/>
  <c r="F16" i="22"/>
  <c r="E16" i="22"/>
  <c r="G6" i="22"/>
  <c r="F11" i="22"/>
  <c r="E19" i="22"/>
  <c r="H11" i="22"/>
  <c r="F5" i="22"/>
  <c r="G13" i="22"/>
  <c r="H5" i="22"/>
  <c r="H13" i="22"/>
  <c r="F7" i="22"/>
  <c r="H15" i="22"/>
  <c r="G19" i="22"/>
  <c r="G11" i="22"/>
  <c r="G16" i="22"/>
  <c r="H17" i="27"/>
  <c r="H13" i="27"/>
  <c r="G5" i="27"/>
  <c r="H18" i="27"/>
  <c r="G17" i="27"/>
  <c r="H14" i="27"/>
  <c r="G18" i="27"/>
  <c r="G4" i="27"/>
  <c r="H8" i="27"/>
  <c r="G11" i="27"/>
  <c r="H4" i="27"/>
  <c r="G6" i="27"/>
  <c r="G15" i="27"/>
  <c r="H11" i="27"/>
  <c r="H5" i="27"/>
  <c r="G16" i="27"/>
  <c r="U15" i="27"/>
  <c r="U11" i="27"/>
  <c r="U7" i="27"/>
  <c r="U14" i="27"/>
  <c r="U10" i="27"/>
  <c r="U6" i="27"/>
  <c r="T18" i="27"/>
  <c r="T14" i="27"/>
  <c r="T10" i="27"/>
  <c r="T17" i="27"/>
  <c r="T6" i="27"/>
  <c r="T13" i="27"/>
  <c r="T9" i="27"/>
  <c r="T5" i="27"/>
  <c r="U4" i="27"/>
  <c r="U18" i="27"/>
  <c r="G12" i="27"/>
  <c r="G8" i="27"/>
  <c r="G13" i="27"/>
  <c r="H9" i="27"/>
  <c r="T16" i="27"/>
  <c r="T11" i="27"/>
  <c r="T19" i="27"/>
  <c r="T12" i="27"/>
  <c r="U17" i="27"/>
  <c r="U12" i="27"/>
  <c r="U9" i="27"/>
  <c r="T15" i="27"/>
  <c r="T7" i="27"/>
  <c r="U16" i="27"/>
  <c r="U13" i="27"/>
  <c r="U8" i="27"/>
  <c r="U5" i="27"/>
  <c r="T8" i="27"/>
  <c r="H7" i="27"/>
  <c r="G19" i="27"/>
  <c r="H10" i="27"/>
  <c r="G7" i="27"/>
  <c r="G14" i="27"/>
  <c r="H15" i="27"/>
  <c r="G10" i="27"/>
  <c r="H19" i="27"/>
  <c r="H6" i="27"/>
  <c r="A56" i="23"/>
  <c r="Y81" i="26"/>
  <c r="D82" i="26"/>
  <c r="E82" i="26"/>
  <c r="F82" i="26"/>
  <c r="G82" i="26"/>
  <c r="H82" i="26"/>
  <c r="I82" i="26"/>
  <c r="J82" i="26"/>
  <c r="K82" i="26"/>
  <c r="L82" i="26"/>
  <c r="M82" i="26"/>
  <c r="N82" i="26"/>
  <c r="O82" i="26"/>
  <c r="P82" i="26"/>
  <c r="Q82" i="26"/>
  <c r="R82" i="26"/>
  <c r="S82" i="26"/>
  <c r="T82" i="26"/>
  <c r="U82" i="26"/>
  <c r="V82" i="26"/>
  <c r="W82" i="26"/>
  <c r="X82" i="26"/>
  <c r="Y82" i="26"/>
  <c r="D83" i="26"/>
  <c r="E83" i="26"/>
  <c r="F83" i="26"/>
  <c r="G83" i="26"/>
  <c r="H83" i="26"/>
  <c r="I83" i="26"/>
  <c r="J83" i="26"/>
  <c r="K83" i="26"/>
  <c r="L83" i="26"/>
  <c r="M83" i="26"/>
  <c r="N83" i="26"/>
  <c r="O83" i="26"/>
  <c r="P83" i="26"/>
  <c r="Q83" i="26"/>
  <c r="R83" i="26"/>
  <c r="S83" i="26"/>
  <c r="T83" i="26"/>
  <c r="U83" i="26"/>
  <c r="V83" i="26"/>
  <c r="W83" i="26"/>
  <c r="X83" i="26"/>
  <c r="Y83" i="26"/>
  <c r="D84" i="26"/>
  <c r="E84" i="26"/>
  <c r="F84" i="26"/>
  <c r="G84" i="26"/>
  <c r="H84" i="26"/>
  <c r="I84" i="26"/>
  <c r="J84" i="26"/>
  <c r="K84" i="26"/>
  <c r="L84" i="26"/>
  <c r="M84" i="26"/>
  <c r="N84" i="26"/>
  <c r="O84" i="26"/>
  <c r="P84" i="26"/>
  <c r="Q84" i="26"/>
  <c r="R84" i="26"/>
  <c r="S84" i="26"/>
  <c r="T84" i="26"/>
  <c r="U84" i="26"/>
  <c r="V84" i="26"/>
  <c r="W84" i="26"/>
  <c r="X84" i="26"/>
  <c r="Y84" i="26"/>
  <c r="D85" i="26"/>
  <c r="E85" i="26"/>
  <c r="F85" i="26"/>
  <c r="G85" i="26"/>
  <c r="H85" i="26"/>
  <c r="I85" i="26"/>
  <c r="J85" i="26"/>
  <c r="K85" i="26"/>
  <c r="L85" i="26"/>
  <c r="M85" i="26"/>
  <c r="N85" i="26"/>
  <c r="O85" i="26"/>
  <c r="P85" i="26"/>
  <c r="Q85" i="26"/>
  <c r="R85" i="26"/>
  <c r="S85" i="26"/>
  <c r="T85" i="26"/>
  <c r="U85" i="26"/>
  <c r="V85" i="26"/>
  <c r="W85" i="26"/>
  <c r="X85" i="26"/>
  <c r="Y85" i="26"/>
  <c r="D86" i="26"/>
  <c r="E86" i="26"/>
  <c r="F86" i="26"/>
  <c r="G86" i="26"/>
  <c r="H86" i="26"/>
  <c r="I86" i="26"/>
  <c r="J86" i="26"/>
  <c r="K86" i="26"/>
  <c r="L86" i="26"/>
  <c r="M86" i="26"/>
  <c r="N86" i="26"/>
  <c r="O86" i="26"/>
  <c r="P86" i="26"/>
  <c r="Q86" i="26"/>
  <c r="R86" i="26"/>
  <c r="S86" i="26"/>
  <c r="T86" i="26"/>
  <c r="U86" i="26"/>
  <c r="V86" i="26"/>
  <c r="W86" i="26"/>
  <c r="X86" i="26"/>
  <c r="Y86" i="26"/>
  <c r="D87" i="26"/>
  <c r="E87" i="26"/>
  <c r="F87" i="26"/>
  <c r="G87" i="26"/>
  <c r="H87" i="26"/>
  <c r="I87" i="26"/>
  <c r="J87" i="26"/>
  <c r="K87" i="26"/>
  <c r="L87" i="26"/>
  <c r="M87" i="26"/>
  <c r="N87" i="26"/>
  <c r="O87" i="26"/>
  <c r="P87" i="26"/>
  <c r="Q87" i="26"/>
  <c r="R87" i="26"/>
  <c r="S87" i="26"/>
  <c r="T87" i="26"/>
  <c r="U87" i="26"/>
  <c r="V87" i="26"/>
  <c r="W87" i="26"/>
  <c r="X87" i="26"/>
  <c r="Y87" i="26"/>
  <c r="D88" i="26"/>
  <c r="E88" i="26"/>
  <c r="F88" i="26"/>
  <c r="G88" i="26"/>
  <c r="H88" i="26"/>
  <c r="I88" i="26"/>
  <c r="J88" i="26"/>
  <c r="K88" i="26"/>
  <c r="L88" i="26"/>
  <c r="M88" i="26"/>
  <c r="N88" i="26"/>
  <c r="O88" i="26"/>
  <c r="P88" i="26"/>
  <c r="Q88" i="26"/>
  <c r="R88" i="26"/>
  <c r="S88" i="26"/>
  <c r="T88" i="26"/>
  <c r="U88" i="26"/>
  <c r="V88" i="26"/>
  <c r="W88" i="26"/>
  <c r="X88" i="26"/>
  <c r="Y88" i="26"/>
  <c r="D89" i="26"/>
  <c r="E89" i="26"/>
  <c r="F89" i="26"/>
  <c r="G89" i="26"/>
  <c r="H89" i="26"/>
  <c r="I89" i="26"/>
  <c r="J89" i="26"/>
  <c r="K89" i="26"/>
  <c r="L89" i="26"/>
  <c r="M89" i="26"/>
  <c r="N89" i="26"/>
  <c r="O89" i="26"/>
  <c r="P89" i="26"/>
  <c r="Q89" i="26"/>
  <c r="R89" i="26"/>
  <c r="S89" i="26"/>
  <c r="T89" i="26"/>
  <c r="U89" i="26"/>
  <c r="V89" i="26"/>
  <c r="W89" i="26"/>
  <c r="X89" i="26"/>
  <c r="Y89" i="26"/>
  <c r="D90" i="26"/>
  <c r="E90" i="26"/>
  <c r="F90" i="26"/>
  <c r="G90" i="26"/>
  <c r="H90" i="26"/>
  <c r="I90" i="26"/>
  <c r="J90" i="26"/>
  <c r="K90" i="26"/>
  <c r="L90" i="26"/>
  <c r="M90" i="26"/>
  <c r="N90" i="26"/>
  <c r="O90" i="26"/>
  <c r="P90" i="26"/>
  <c r="Q90" i="26"/>
  <c r="R90" i="26"/>
  <c r="S90" i="26"/>
  <c r="T90" i="26"/>
  <c r="U90" i="26"/>
  <c r="V90" i="26"/>
  <c r="W90" i="26"/>
  <c r="X90" i="26"/>
  <c r="Y90" i="26"/>
  <c r="D91" i="26"/>
  <c r="E91" i="26"/>
  <c r="F91" i="26"/>
  <c r="G91" i="26"/>
  <c r="H91" i="26"/>
  <c r="I91" i="26"/>
  <c r="J91" i="26"/>
  <c r="K91" i="26"/>
  <c r="L91" i="26"/>
  <c r="M91" i="26"/>
  <c r="N91" i="26"/>
  <c r="O91" i="26"/>
  <c r="P91" i="26"/>
  <c r="Q91" i="26"/>
  <c r="R91" i="26"/>
  <c r="S91" i="26"/>
  <c r="T91" i="26"/>
  <c r="U91" i="26"/>
  <c r="V91" i="26"/>
  <c r="W91" i="26"/>
  <c r="X91" i="26"/>
  <c r="Y91" i="26"/>
  <c r="D92" i="26"/>
  <c r="E92" i="26"/>
  <c r="F92" i="26"/>
  <c r="G92" i="26"/>
  <c r="H92" i="26"/>
  <c r="I92" i="26"/>
  <c r="J92" i="26"/>
  <c r="K92" i="26"/>
  <c r="L92" i="26"/>
  <c r="M92" i="26"/>
  <c r="N92" i="26"/>
  <c r="O92" i="26"/>
  <c r="P92" i="26"/>
  <c r="Q92" i="26"/>
  <c r="R92" i="26"/>
  <c r="S92" i="26"/>
  <c r="T92" i="26"/>
  <c r="U92" i="26"/>
  <c r="V92" i="26"/>
  <c r="W92" i="26"/>
  <c r="X92" i="26"/>
  <c r="Y92" i="26"/>
  <c r="D93" i="26"/>
  <c r="E93" i="26"/>
  <c r="F93" i="26"/>
  <c r="G93" i="26"/>
  <c r="H93" i="26"/>
  <c r="I93" i="26"/>
  <c r="J93" i="26"/>
  <c r="K93" i="26"/>
  <c r="L93" i="26"/>
  <c r="M93" i="26"/>
  <c r="N93" i="26"/>
  <c r="O93" i="26"/>
  <c r="P93" i="26"/>
  <c r="Q93" i="26"/>
  <c r="R93" i="26"/>
  <c r="S93" i="26"/>
  <c r="T93" i="26"/>
  <c r="U93" i="26"/>
  <c r="V93" i="26"/>
  <c r="W93" i="26"/>
  <c r="X93" i="26"/>
  <c r="Y93" i="26"/>
  <c r="D94" i="26"/>
  <c r="E94" i="26"/>
  <c r="F94" i="26"/>
  <c r="G94" i="26"/>
  <c r="H94" i="26"/>
  <c r="I94" i="26"/>
  <c r="J94" i="26"/>
  <c r="K94" i="26"/>
  <c r="L94" i="26"/>
  <c r="M94" i="26"/>
  <c r="N94" i="26"/>
  <c r="O94" i="26"/>
  <c r="P94" i="26"/>
  <c r="Q94" i="26"/>
  <c r="R94" i="26"/>
  <c r="S94" i="26"/>
  <c r="T94" i="26"/>
  <c r="U94" i="26"/>
  <c r="V94" i="26"/>
  <c r="W94" i="26"/>
  <c r="X94" i="26"/>
  <c r="Y94" i="26"/>
  <c r="D95" i="26"/>
  <c r="E95" i="26"/>
  <c r="F95" i="26"/>
  <c r="G95" i="26"/>
  <c r="H95" i="26"/>
  <c r="I95" i="26"/>
  <c r="J95" i="26"/>
  <c r="K95" i="26"/>
  <c r="L95" i="26"/>
  <c r="M95" i="26"/>
  <c r="N95" i="26"/>
  <c r="O95" i="26"/>
  <c r="P95" i="26"/>
  <c r="Q95" i="26"/>
  <c r="R95" i="26"/>
  <c r="S95" i="26"/>
  <c r="T95" i="26"/>
  <c r="U95" i="26"/>
  <c r="V95" i="26"/>
  <c r="W95" i="26"/>
  <c r="X95" i="26"/>
  <c r="Y95" i="26"/>
  <c r="D96" i="26"/>
  <c r="E96" i="26"/>
  <c r="F96" i="26"/>
  <c r="G96" i="26"/>
  <c r="H96" i="26"/>
  <c r="I96" i="26"/>
  <c r="J96" i="26"/>
  <c r="K96" i="26"/>
  <c r="L96" i="26"/>
  <c r="M96" i="26"/>
  <c r="N96" i="26"/>
  <c r="O96" i="26"/>
  <c r="P96" i="26"/>
  <c r="Q96" i="26"/>
  <c r="R96" i="26"/>
  <c r="S96" i="26"/>
  <c r="T96" i="26"/>
  <c r="U96" i="26"/>
  <c r="V96" i="26"/>
  <c r="W96" i="26"/>
  <c r="X96" i="26"/>
  <c r="Y96" i="26"/>
  <c r="D97" i="26"/>
  <c r="F21" i="26" s="1"/>
  <c r="E97" i="26"/>
  <c r="G21" i="26" s="1"/>
  <c r="F97" i="26"/>
  <c r="H21" i="26" s="1"/>
  <c r="G97" i="26"/>
  <c r="I21" i="26" s="1"/>
  <c r="H97" i="26"/>
  <c r="J21" i="26" s="1"/>
  <c r="I97" i="26"/>
  <c r="K21" i="26" s="1"/>
  <c r="J97" i="26"/>
  <c r="L21" i="26" s="1"/>
  <c r="K97" i="26"/>
  <c r="M21" i="26" s="1"/>
  <c r="L97" i="26"/>
  <c r="N21" i="26" s="1"/>
  <c r="M97" i="26"/>
  <c r="O21" i="26" s="1"/>
  <c r="N97" i="26"/>
  <c r="P21" i="26" s="1"/>
  <c r="O97" i="26"/>
  <c r="Q21" i="26" s="1"/>
  <c r="P97" i="26"/>
  <c r="R21" i="26" s="1"/>
  <c r="Q97" i="26"/>
  <c r="S21" i="26" s="1"/>
  <c r="R97" i="26"/>
  <c r="T21" i="26" s="1"/>
  <c r="S97" i="26"/>
  <c r="U21" i="26" s="1"/>
  <c r="T97" i="26"/>
  <c r="V21" i="26" s="1"/>
  <c r="U97" i="26"/>
  <c r="W21" i="26" s="1"/>
  <c r="V97" i="26"/>
  <c r="X21" i="26" s="1"/>
  <c r="W97" i="26"/>
  <c r="Y21" i="26" s="1"/>
  <c r="X97" i="26"/>
  <c r="Z21" i="26" s="1"/>
  <c r="Y97" i="26"/>
  <c r="AA21" i="26" s="1"/>
  <c r="C97" i="26"/>
  <c r="E21" i="26" s="1"/>
  <c r="C96" i="26"/>
  <c r="C95" i="26"/>
  <c r="C94" i="26"/>
  <c r="C93" i="26"/>
  <c r="C92" i="26"/>
  <c r="C91" i="26"/>
  <c r="C90" i="26"/>
  <c r="C89" i="26"/>
  <c r="C88" i="26"/>
  <c r="C87" i="26"/>
  <c r="C86" i="26"/>
  <c r="C85" i="26"/>
  <c r="C84" i="26"/>
  <c r="C83" i="26"/>
  <c r="A82" i="26"/>
  <c r="X81" i="26"/>
  <c r="W81" i="26"/>
  <c r="V81" i="26"/>
  <c r="U81" i="26"/>
  <c r="T81" i="26"/>
  <c r="S81" i="26"/>
  <c r="R81" i="26"/>
  <c r="Q81" i="26"/>
  <c r="P81" i="26"/>
  <c r="O81" i="26"/>
  <c r="N81" i="26"/>
  <c r="M81" i="26"/>
  <c r="L81" i="26"/>
  <c r="K81" i="26"/>
  <c r="J81" i="26"/>
  <c r="I81" i="26"/>
  <c r="H81" i="26"/>
  <c r="G81" i="26"/>
  <c r="F81" i="26"/>
  <c r="E81" i="26"/>
  <c r="D81" i="26"/>
  <c r="C81" i="26"/>
  <c r="A72" i="23"/>
  <c r="A71" i="23"/>
  <c r="A70" i="23"/>
  <c r="A69" i="23"/>
  <c r="A68" i="23"/>
  <c r="A67" i="23"/>
  <c r="A66" i="23"/>
  <c r="A65" i="23"/>
  <c r="A64" i="23"/>
  <c r="A63" i="23"/>
  <c r="A62" i="23"/>
  <c r="A61" i="23"/>
  <c r="A60" i="23"/>
  <c r="A59" i="23"/>
  <c r="A58" i="23"/>
  <c r="A64" i="26"/>
  <c r="A45" i="26"/>
  <c r="A55" i="23"/>
  <c r="A6" i="26"/>
  <c r="T4" i="27" s="1"/>
  <c r="E4" i="26"/>
  <c r="C76" i="21"/>
  <c r="D76" i="21"/>
  <c r="E76" i="21"/>
  <c r="F76" i="21"/>
  <c r="G76" i="21"/>
  <c r="H76" i="21"/>
  <c r="I76" i="21"/>
  <c r="J76" i="21"/>
  <c r="K76" i="21"/>
  <c r="L76" i="21"/>
  <c r="M76" i="21"/>
  <c r="N76" i="21"/>
  <c r="O76" i="21"/>
  <c r="P76" i="21"/>
  <c r="Q76" i="21"/>
  <c r="R76" i="21"/>
  <c r="S76" i="21"/>
  <c r="T76" i="21"/>
  <c r="U76" i="21"/>
  <c r="V76" i="21"/>
  <c r="W76" i="21"/>
  <c r="D77" i="21"/>
  <c r="E77" i="21"/>
  <c r="F77" i="21"/>
  <c r="G77" i="21"/>
  <c r="H77" i="21"/>
  <c r="I77" i="21"/>
  <c r="J77" i="21"/>
  <c r="K77" i="21"/>
  <c r="L77" i="21"/>
  <c r="M77" i="21"/>
  <c r="O77" i="21"/>
  <c r="P77" i="21"/>
  <c r="Q77" i="21"/>
  <c r="R77" i="21"/>
  <c r="S77" i="21"/>
  <c r="T77" i="21"/>
  <c r="U77" i="21"/>
  <c r="V77" i="21"/>
  <c r="W77" i="21"/>
  <c r="C78" i="21"/>
  <c r="D78" i="21"/>
  <c r="E78" i="21"/>
  <c r="F78" i="21"/>
  <c r="G78" i="21"/>
  <c r="H78" i="21"/>
  <c r="I78" i="21"/>
  <c r="J78" i="21"/>
  <c r="K78" i="21"/>
  <c r="L78" i="21"/>
  <c r="M78" i="21"/>
  <c r="N78" i="21"/>
  <c r="O78" i="21"/>
  <c r="P78" i="21"/>
  <c r="Q78" i="21"/>
  <c r="R78" i="21"/>
  <c r="S78" i="21"/>
  <c r="T78" i="21"/>
  <c r="U78" i="21"/>
  <c r="V78" i="21"/>
  <c r="W78" i="21"/>
  <c r="C79" i="21"/>
  <c r="D79" i="21"/>
  <c r="E79" i="21"/>
  <c r="F79" i="21"/>
  <c r="G79" i="21"/>
  <c r="H79" i="21"/>
  <c r="I79" i="21"/>
  <c r="J79" i="21"/>
  <c r="K79" i="21"/>
  <c r="L79" i="21"/>
  <c r="M79" i="21"/>
  <c r="N79" i="21"/>
  <c r="O79" i="21"/>
  <c r="P79" i="21"/>
  <c r="Q79" i="21"/>
  <c r="R79" i="21"/>
  <c r="S79" i="21"/>
  <c r="T79" i="21"/>
  <c r="U79" i="21"/>
  <c r="V79" i="21"/>
  <c r="W79" i="21"/>
  <c r="C80" i="21"/>
  <c r="D80" i="21"/>
  <c r="E80" i="21"/>
  <c r="F80" i="21"/>
  <c r="G80" i="21"/>
  <c r="H80" i="21"/>
  <c r="I80" i="21"/>
  <c r="J80" i="21"/>
  <c r="K80" i="21"/>
  <c r="L80" i="21"/>
  <c r="M80" i="21"/>
  <c r="N80" i="21"/>
  <c r="O80" i="21"/>
  <c r="P80" i="21"/>
  <c r="Q80" i="21"/>
  <c r="R80" i="21"/>
  <c r="S80" i="21"/>
  <c r="T80" i="21"/>
  <c r="U80" i="21"/>
  <c r="V80" i="21"/>
  <c r="W80" i="21"/>
  <c r="C81" i="21"/>
  <c r="D81" i="21"/>
  <c r="E81" i="21"/>
  <c r="F81" i="21"/>
  <c r="G81" i="21"/>
  <c r="H81" i="21"/>
  <c r="I81" i="21"/>
  <c r="J81" i="21"/>
  <c r="K81" i="21"/>
  <c r="L81" i="21"/>
  <c r="M81" i="21"/>
  <c r="N81" i="21"/>
  <c r="O81" i="21"/>
  <c r="P81" i="21"/>
  <c r="Q81" i="21"/>
  <c r="R81" i="21"/>
  <c r="S81" i="21"/>
  <c r="T81" i="21"/>
  <c r="U81" i="21"/>
  <c r="V81" i="21"/>
  <c r="W81" i="21"/>
  <c r="C82" i="21"/>
  <c r="D82" i="21"/>
  <c r="E82" i="21"/>
  <c r="F82" i="21"/>
  <c r="G82" i="21"/>
  <c r="H82" i="21"/>
  <c r="I82" i="21"/>
  <c r="J82" i="21"/>
  <c r="K82" i="21"/>
  <c r="L82" i="21"/>
  <c r="M82" i="21"/>
  <c r="N82" i="21"/>
  <c r="O82" i="21"/>
  <c r="P82" i="21"/>
  <c r="Q82" i="21"/>
  <c r="R82" i="21"/>
  <c r="S82" i="21"/>
  <c r="T82" i="21"/>
  <c r="U82" i="21"/>
  <c r="V82" i="21"/>
  <c r="W82" i="21"/>
  <c r="C83" i="21"/>
  <c r="D83" i="21"/>
  <c r="E83" i="21"/>
  <c r="F83" i="21"/>
  <c r="G83" i="21"/>
  <c r="H83" i="21"/>
  <c r="I83" i="21"/>
  <c r="J83" i="21"/>
  <c r="K83" i="21"/>
  <c r="L83" i="21"/>
  <c r="M83" i="21"/>
  <c r="N83" i="21"/>
  <c r="O83" i="21"/>
  <c r="P83" i="21"/>
  <c r="Q83" i="21"/>
  <c r="R83" i="21"/>
  <c r="S83" i="21"/>
  <c r="T83" i="21"/>
  <c r="U83" i="21"/>
  <c r="V83" i="21"/>
  <c r="W83" i="21"/>
  <c r="C84" i="21"/>
  <c r="D84" i="21"/>
  <c r="E84" i="21"/>
  <c r="F84" i="21"/>
  <c r="G84" i="21"/>
  <c r="H84" i="21"/>
  <c r="I84" i="21"/>
  <c r="J84" i="21"/>
  <c r="K84" i="21"/>
  <c r="L84" i="21"/>
  <c r="M84" i="21"/>
  <c r="N84" i="21"/>
  <c r="O84" i="21"/>
  <c r="P84" i="21"/>
  <c r="Q84" i="21"/>
  <c r="R84" i="21"/>
  <c r="S84" i="21"/>
  <c r="T84" i="21"/>
  <c r="U84" i="21"/>
  <c r="V84" i="21"/>
  <c r="W84" i="21"/>
  <c r="C85" i="21"/>
  <c r="D85" i="21"/>
  <c r="E85" i="21"/>
  <c r="F85" i="21"/>
  <c r="G85" i="21"/>
  <c r="H85" i="21"/>
  <c r="I85" i="21"/>
  <c r="J85" i="21"/>
  <c r="K85" i="21"/>
  <c r="L85" i="21"/>
  <c r="M85" i="21"/>
  <c r="N85" i="21"/>
  <c r="O85" i="21"/>
  <c r="P85" i="21"/>
  <c r="Q85" i="21"/>
  <c r="R85" i="21"/>
  <c r="S85" i="21"/>
  <c r="T85" i="21"/>
  <c r="U85" i="21"/>
  <c r="V85" i="21"/>
  <c r="W85" i="21"/>
  <c r="C86" i="21"/>
  <c r="D86" i="21"/>
  <c r="E86" i="21"/>
  <c r="F86" i="21"/>
  <c r="G86" i="21"/>
  <c r="H86" i="21"/>
  <c r="I86" i="21"/>
  <c r="J86" i="21"/>
  <c r="K86" i="21"/>
  <c r="L86" i="21"/>
  <c r="M86" i="21"/>
  <c r="N86" i="21"/>
  <c r="O86" i="21"/>
  <c r="P86" i="21"/>
  <c r="Q86" i="21"/>
  <c r="R86" i="21"/>
  <c r="S86" i="21"/>
  <c r="T86" i="21"/>
  <c r="U86" i="21"/>
  <c r="V86" i="21"/>
  <c r="W86" i="21"/>
  <c r="C87" i="21"/>
  <c r="D87" i="21"/>
  <c r="E87" i="21"/>
  <c r="F87" i="21"/>
  <c r="G87" i="21"/>
  <c r="H87" i="21"/>
  <c r="I87" i="21"/>
  <c r="J87" i="21"/>
  <c r="K87" i="21"/>
  <c r="L87" i="21"/>
  <c r="M87" i="21"/>
  <c r="N87" i="21"/>
  <c r="O87" i="21"/>
  <c r="P87" i="21"/>
  <c r="Q87" i="21"/>
  <c r="R87" i="21"/>
  <c r="S87" i="21"/>
  <c r="T87" i="21"/>
  <c r="U87" i="21"/>
  <c r="V87" i="21"/>
  <c r="W87" i="21"/>
  <c r="C88" i="21"/>
  <c r="D88" i="21"/>
  <c r="E88" i="21"/>
  <c r="F88" i="21"/>
  <c r="G88" i="21"/>
  <c r="H88" i="21"/>
  <c r="I88" i="21"/>
  <c r="J88" i="21"/>
  <c r="K88" i="21"/>
  <c r="L88" i="21"/>
  <c r="M88" i="21"/>
  <c r="N88" i="21"/>
  <c r="O88" i="21"/>
  <c r="P88" i="21"/>
  <c r="Q88" i="21"/>
  <c r="R88" i="21"/>
  <c r="S88" i="21"/>
  <c r="T88" i="21"/>
  <c r="U88" i="21"/>
  <c r="V88" i="21"/>
  <c r="W88" i="21"/>
  <c r="C89" i="21"/>
  <c r="D89" i="21"/>
  <c r="E89" i="21"/>
  <c r="F89" i="21"/>
  <c r="G89" i="21"/>
  <c r="H89" i="21"/>
  <c r="I89" i="21"/>
  <c r="J89" i="21"/>
  <c r="K89" i="21"/>
  <c r="L89" i="21"/>
  <c r="M89" i="21"/>
  <c r="N89" i="21"/>
  <c r="O89" i="21"/>
  <c r="P89" i="21"/>
  <c r="Q89" i="21"/>
  <c r="R89" i="21"/>
  <c r="S89" i="21"/>
  <c r="T89" i="21"/>
  <c r="U89" i="21"/>
  <c r="V89" i="21"/>
  <c r="W89" i="21"/>
  <c r="C90" i="21"/>
  <c r="D90" i="21"/>
  <c r="E90" i="21"/>
  <c r="F90" i="21"/>
  <c r="G90" i="21"/>
  <c r="H90" i="21"/>
  <c r="I90" i="21"/>
  <c r="J90" i="21"/>
  <c r="K90" i="21"/>
  <c r="L90" i="21"/>
  <c r="M90" i="21"/>
  <c r="N90" i="21"/>
  <c r="O90" i="21"/>
  <c r="P90" i="21"/>
  <c r="Q90" i="21"/>
  <c r="R90" i="21"/>
  <c r="S90" i="21"/>
  <c r="T90" i="21"/>
  <c r="U90" i="21"/>
  <c r="V90" i="21"/>
  <c r="W90" i="21"/>
  <c r="C91" i="21"/>
  <c r="D91" i="21"/>
  <c r="E91" i="21"/>
  <c r="F91" i="21"/>
  <c r="G91" i="21"/>
  <c r="H91" i="21"/>
  <c r="I91" i="21"/>
  <c r="J91" i="21"/>
  <c r="K91" i="21"/>
  <c r="L91" i="21"/>
  <c r="M91" i="21"/>
  <c r="N91" i="21"/>
  <c r="O91" i="21"/>
  <c r="P91" i="21"/>
  <c r="Q91" i="21"/>
  <c r="R91" i="21"/>
  <c r="S91" i="21"/>
  <c r="T91" i="21"/>
  <c r="U91" i="21"/>
  <c r="V91" i="21"/>
  <c r="W91" i="21"/>
  <c r="C92" i="21"/>
  <c r="D92" i="21"/>
  <c r="E92" i="21"/>
  <c r="F92" i="21"/>
  <c r="G92" i="21"/>
  <c r="H92" i="21"/>
  <c r="I92" i="21"/>
  <c r="J92" i="21"/>
  <c r="K92" i="21"/>
  <c r="L92" i="21"/>
  <c r="M92" i="21"/>
  <c r="N92" i="21"/>
  <c r="O92" i="21"/>
  <c r="P92" i="21"/>
  <c r="Q92" i="21"/>
  <c r="R92" i="21"/>
  <c r="S92" i="21"/>
  <c r="T92" i="21"/>
  <c r="U92" i="21"/>
  <c r="V92" i="21"/>
  <c r="W92" i="21"/>
  <c r="P42" i="21" l="1"/>
  <c r="C4" i="21"/>
  <c r="C59" i="21" s="1"/>
  <c r="E3" i="22"/>
  <c r="A3" i="30"/>
  <c r="A57" i="23" s="1"/>
  <c r="C9" i="26"/>
  <c r="E9" i="26" s="1"/>
  <c r="C17" i="26"/>
  <c r="E75" i="26" s="1"/>
  <c r="C19" i="26"/>
  <c r="Z77" i="26" s="1"/>
  <c r="C10" i="26"/>
  <c r="Q10" i="26" s="1"/>
  <c r="C18" i="26"/>
  <c r="AA76" i="26" s="1"/>
  <c r="C11" i="26"/>
  <c r="X69" i="26" s="1"/>
  <c r="C13" i="26"/>
  <c r="I71" i="26" s="1"/>
  <c r="Z79" i="26"/>
  <c r="C14" i="26"/>
  <c r="G72" i="26" s="1"/>
  <c r="C7" i="26"/>
  <c r="S65" i="26" s="1"/>
  <c r="C15" i="26"/>
  <c r="AB73" i="26" s="1"/>
  <c r="C12" i="26"/>
  <c r="E70" i="26" s="1"/>
  <c r="C20" i="26"/>
  <c r="M78" i="26" s="1"/>
  <c r="C8" i="26"/>
  <c r="P8" i="26" s="1"/>
  <c r="C16" i="26"/>
  <c r="Y16" i="26" s="1"/>
  <c r="C45" i="26"/>
  <c r="AB47" i="26"/>
  <c r="X47" i="26"/>
  <c r="Y47" i="26"/>
  <c r="Z47" i="26"/>
  <c r="AA47" i="26"/>
  <c r="X51" i="26"/>
  <c r="Y51" i="26"/>
  <c r="Z51" i="26"/>
  <c r="AA51" i="26"/>
  <c r="AB51" i="26"/>
  <c r="AB55" i="26"/>
  <c r="X55" i="26"/>
  <c r="Y55" i="26"/>
  <c r="Z55" i="26"/>
  <c r="AA55" i="26"/>
  <c r="X59" i="26"/>
  <c r="Y59" i="26"/>
  <c r="Z59" i="26"/>
  <c r="AA59" i="26"/>
  <c r="AB59" i="26"/>
  <c r="X48" i="26"/>
  <c r="Y48" i="26"/>
  <c r="Z48" i="26"/>
  <c r="AA48" i="26"/>
  <c r="AB48" i="26"/>
  <c r="AA52" i="26"/>
  <c r="AB52" i="26"/>
  <c r="X52" i="26"/>
  <c r="Y52" i="26"/>
  <c r="Z52" i="26"/>
  <c r="X56" i="26"/>
  <c r="Y56" i="26"/>
  <c r="Z56" i="26"/>
  <c r="AA56" i="26"/>
  <c r="AB56" i="26"/>
  <c r="AA60" i="26"/>
  <c r="AB60" i="26"/>
  <c r="X60" i="26"/>
  <c r="Y60" i="26"/>
  <c r="Z60" i="26"/>
  <c r="X45" i="26"/>
  <c r="Y45" i="26"/>
  <c r="Z45" i="26"/>
  <c r="AA45" i="26"/>
  <c r="AB45" i="26"/>
  <c r="Z49" i="26"/>
  <c r="AA49" i="26"/>
  <c r="AB49" i="26"/>
  <c r="X49" i="26"/>
  <c r="Y49" i="26"/>
  <c r="X53" i="26"/>
  <c r="Y53" i="26"/>
  <c r="Z53" i="26"/>
  <c r="AA53" i="26"/>
  <c r="AB53" i="26"/>
  <c r="Z57" i="26"/>
  <c r="AA57" i="26"/>
  <c r="AB57" i="26"/>
  <c r="X57" i="26"/>
  <c r="Y57" i="26"/>
  <c r="X46" i="26"/>
  <c r="Y46" i="26"/>
  <c r="Z46" i="26"/>
  <c r="AA46" i="26"/>
  <c r="AB46" i="26"/>
  <c r="X50" i="26"/>
  <c r="Y50" i="26"/>
  <c r="Z50" i="26"/>
  <c r="AA50" i="26"/>
  <c r="AB50" i="26"/>
  <c r="Y54" i="26"/>
  <c r="Z54" i="26"/>
  <c r="AA54" i="26"/>
  <c r="AB54" i="26"/>
  <c r="X54" i="26"/>
  <c r="X58" i="26"/>
  <c r="Y58" i="26"/>
  <c r="Z58" i="26"/>
  <c r="AA58" i="26"/>
  <c r="AB58" i="26"/>
  <c r="V48" i="26"/>
  <c r="F56" i="26"/>
  <c r="F52" i="26"/>
  <c r="W49" i="26"/>
  <c r="Q45" i="26"/>
  <c r="V60" i="26"/>
  <c r="P53" i="26"/>
  <c r="E52" i="26"/>
  <c r="O48" i="26"/>
  <c r="T47" i="26"/>
  <c r="S46" i="26"/>
  <c r="C67" i="26"/>
  <c r="C75" i="26"/>
  <c r="O53" i="26"/>
  <c r="Q49" i="26"/>
  <c r="P45" i="26"/>
  <c r="V64" i="26"/>
  <c r="R58" i="26"/>
  <c r="J54" i="26"/>
  <c r="S50" i="26"/>
  <c r="R46" i="26"/>
  <c r="T55" i="26"/>
  <c r="T51" i="26"/>
  <c r="S47" i="26"/>
  <c r="W45" i="26"/>
  <c r="W48" i="26"/>
  <c r="C51" i="26"/>
  <c r="M52" i="26"/>
  <c r="N56" i="26"/>
  <c r="L59" i="26"/>
  <c r="D47" i="26"/>
  <c r="E48" i="26"/>
  <c r="C50" i="26"/>
  <c r="D51" i="26"/>
  <c r="N52" i="26"/>
  <c r="T59" i="26"/>
  <c r="I46" i="26"/>
  <c r="E47" i="26"/>
  <c r="F48" i="26"/>
  <c r="G49" i="26"/>
  <c r="I50" i="26"/>
  <c r="K51" i="26"/>
  <c r="U52" i="26"/>
  <c r="H57" i="26"/>
  <c r="H45" i="26"/>
  <c r="J46" i="26"/>
  <c r="K47" i="26"/>
  <c r="G48" i="26"/>
  <c r="H49" i="26"/>
  <c r="J50" i="26"/>
  <c r="L51" i="26"/>
  <c r="D55" i="26"/>
  <c r="P57" i="26"/>
  <c r="F60" i="26"/>
  <c r="I45" i="26"/>
  <c r="K46" i="26"/>
  <c r="L47" i="26"/>
  <c r="M48" i="26"/>
  <c r="I49" i="26"/>
  <c r="K50" i="26"/>
  <c r="G53" i="26"/>
  <c r="L55" i="26"/>
  <c r="N60" i="26"/>
  <c r="O45" i="26"/>
  <c r="Q46" i="26"/>
  <c r="M47" i="26"/>
  <c r="N48" i="26"/>
  <c r="O49" i="26"/>
  <c r="R50" i="26"/>
  <c r="H53" i="26"/>
  <c r="J58" i="26"/>
  <c r="S45" i="26"/>
  <c r="K45" i="26"/>
  <c r="R45" i="26"/>
  <c r="J45" i="26"/>
  <c r="V45" i="26"/>
  <c r="N45" i="26"/>
  <c r="F45" i="26"/>
  <c r="U45" i="26"/>
  <c r="M45" i="26"/>
  <c r="E45" i="26"/>
  <c r="T45" i="26"/>
  <c r="L45" i="26"/>
  <c r="D45" i="26"/>
  <c r="U46" i="26"/>
  <c r="M46" i="26"/>
  <c r="E46" i="26"/>
  <c r="T46" i="26"/>
  <c r="L46" i="26"/>
  <c r="D46" i="26"/>
  <c r="P46" i="26"/>
  <c r="H46" i="26"/>
  <c r="W46" i="26"/>
  <c r="O46" i="26"/>
  <c r="G46" i="26"/>
  <c r="V46" i="26"/>
  <c r="N46" i="26"/>
  <c r="F46" i="26"/>
  <c r="W47" i="26"/>
  <c r="O47" i="26"/>
  <c r="G47" i="26"/>
  <c r="V47" i="26"/>
  <c r="N47" i="26"/>
  <c r="F47" i="26"/>
  <c r="R47" i="26"/>
  <c r="J47" i="26"/>
  <c r="Q47" i="26"/>
  <c r="I47" i="26"/>
  <c r="P47" i="26"/>
  <c r="H47" i="26"/>
  <c r="Q48" i="26"/>
  <c r="I48" i="26"/>
  <c r="P48" i="26"/>
  <c r="H48" i="26"/>
  <c r="T48" i="26"/>
  <c r="L48" i="26"/>
  <c r="D48" i="26"/>
  <c r="S48" i="26"/>
  <c r="K48" i="26"/>
  <c r="C48" i="26"/>
  <c r="R48" i="26"/>
  <c r="J48" i="26"/>
  <c r="S49" i="26"/>
  <c r="K49" i="26"/>
  <c r="C49" i="26"/>
  <c r="R49" i="26"/>
  <c r="J49" i="26"/>
  <c r="V49" i="26"/>
  <c r="N49" i="26"/>
  <c r="F49" i="26"/>
  <c r="U49" i="26"/>
  <c r="M49" i="26"/>
  <c r="E49" i="26"/>
  <c r="T49" i="26"/>
  <c r="L49" i="26"/>
  <c r="D49" i="26"/>
  <c r="U50" i="26"/>
  <c r="M50" i="26"/>
  <c r="E50" i="26"/>
  <c r="T50" i="26"/>
  <c r="L50" i="26"/>
  <c r="D50" i="26"/>
  <c r="P50" i="26"/>
  <c r="H50" i="26"/>
  <c r="W50" i="26"/>
  <c r="O50" i="26"/>
  <c r="G50" i="26"/>
  <c r="V50" i="26"/>
  <c r="N50" i="26"/>
  <c r="F50" i="26"/>
  <c r="W51" i="26"/>
  <c r="O51" i="26"/>
  <c r="G51" i="26"/>
  <c r="V51" i="26"/>
  <c r="N51" i="26"/>
  <c r="F51" i="26"/>
  <c r="U51" i="26"/>
  <c r="M51" i="26"/>
  <c r="E51" i="26"/>
  <c r="R51" i="26"/>
  <c r="J51" i="26"/>
  <c r="Q51" i="26"/>
  <c r="I51" i="26"/>
  <c r="P51" i="26"/>
  <c r="H51" i="26"/>
  <c r="Q52" i="26"/>
  <c r="I52" i="26"/>
  <c r="P52" i="26"/>
  <c r="H52" i="26"/>
  <c r="W52" i="26"/>
  <c r="O52" i="26"/>
  <c r="G52" i="26"/>
  <c r="T52" i="26"/>
  <c r="L52" i="26"/>
  <c r="D52" i="26"/>
  <c r="S52" i="26"/>
  <c r="K52" i="26"/>
  <c r="C52" i="26"/>
  <c r="R52" i="26"/>
  <c r="J52" i="26"/>
  <c r="S53" i="26"/>
  <c r="K53" i="26"/>
  <c r="C53" i="26"/>
  <c r="R53" i="26"/>
  <c r="J53" i="26"/>
  <c r="Q53" i="26"/>
  <c r="I53" i="26"/>
  <c r="W53" i="26"/>
  <c r="V53" i="26"/>
  <c r="N53" i="26"/>
  <c r="F53" i="26"/>
  <c r="U53" i="26"/>
  <c r="M53" i="26"/>
  <c r="E53" i="26"/>
  <c r="T53" i="26"/>
  <c r="L53" i="26"/>
  <c r="D53" i="26"/>
  <c r="U54" i="26"/>
  <c r="M54" i="26"/>
  <c r="E54" i="26"/>
  <c r="T54" i="26"/>
  <c r="L54" i="26"/>
  <c r="D54" i="26"/>
  <c r="S54" i="26"/>
  <c r="K54" i="26"/>
  <c r="C54" i="26"/>
  <c r="Q54" i="26"/>
  <c r="I54" i="26"/>
  <c r="P54" i="26"/>
  <c r="H54" i="26"/>
  <c r="W54" i="26"/>
  <c r="O54" i="26"/>
  <c r="G54" i="26"/>
  <c r="V54" i="26"/>
  <c r="N54" i="26"/>
  <c r="F54" i="26"/>
  <c r="W55" i="26"/>
  <c r="O55" i="26"/>
  <c r="G55" i="26"/>
  <c r="V55" i="26"/>
  <c r="N55" i="26"/>
  <c r="F55" i="26"/>
  <c r="U55" i="26"/>
  <c r="M55" i="26"/>
  <c r="E55" i="26"/>
  <c r="S55" i="26"/>
  <c r="K55" i="26"/>
  <c r="C55" i="26"/>
  <c r="R55" i="26"/>
  <c r="J55" i="26"/>
  <c r="Q55" i="26"/>
  <c r="I55" i="26"/>
  <c r="P55" i="26"/>
  <c r="H55" i="26"/>
  <c r="Q56" i="26"/>
  <c r="I56" i="26"/>
  <c r="P56" i="26"/>
  <c r="H56" i="26"/>
  <c r="W56" i="26"/>
  <c r="O56" i="26"/>
  <c r="G56" i="26"/>
  <c r="U56" i="26"/>
  <c r="M56" i="26"/>
  <c r="E56" i="26"/>
  <c r="T56" i="26"/>
  <c r="L56" i="26"/>
  <c r="D56" i="26"/>
  <c r="S56" i="26"/>
  <c r="K56" i="26"/>
  <c r="C56" i="26"/>
  <c r="R56" i="26"/>
  <c r="J56" i="26"/>
  <c r="S57" i="26"/>
  <c r="K57" i="26"/>
  <c r="C57" i="26"/>
  <c r="R57" i="26"/>
  <c r="J57" i="26"/>
  <c r="Q57" i="26"/>
  <c r="I57" i="26"/>
  <c r="W57" i="26"/>
  <c r="O57" i="26"/>
  <c r="G57" i="26"/>
  <c r="V57" i="26"/>
  <c r="N57" i="26"/>
  <c r="F57" i="26"/>
  <c r="U57" i="26"/>
  <c r="M57" i="26"/>
  <c r="E57" i="26"/>
  <c r="T57" i="26"/>
  <c r="L57" i="26"/>
  <c r="D57" i="26"/>
  <c r="U58" i="26"/>
  <c r="M58" i="26"/>
  <c r="E58" i="26"/>
  <c r="T58" i="26"/>
  <c r="L58" i="26"/>
  <c r="D58" i="26"/>
  <c r="S58" i="26"/>
  <c r="K58" i="26"/>
  <c r="C58" i="26"/>
  <c r="Q58" i="26"/>
  <c r="I58" i="26"/>
  <c r="P58" i="26"/>
  <c r="H58" i="26"/>
  <c r="W58" i="26"/>
  <c r="O58" i="26"/>
  <c r="G58" i="26"/>
  <c r="V58" i="26"/>
  <c r="N58" i="26"/>
  <c r="F58" i="26"/>
  <c r="W59" i="26"/>
  <c r="O59" i="26"/>
  <c r="G59" i="26"/>
  <c r="V59" i="26"/>
  <c r="N59" i="26"/>
  <c r="F59" i="26"/>
  <c r="U59" i="26"/>
  <c r="M59" i="26"/>
  <c r="E59" i="26"/>
  <c r="S59" i="26"/>
  <c r="K59" i="26"/>
  <c r="C59" i="26"/>
  <c r="R59" i="26"/>
  <c r="J59" i="26"/>
  <c r="Q59" i="26"/>
  <c r="I59" i="26"/>
  <c r="P59" i="26"/>
  <c r="H59" i="26"/>
  <c r="Q60" i="26"/>
  <c r="I60" i="26"/>
  <c r="P60" i="26"/>
  <c r="H60" i="26"/>
  <c r="W60" i="26"/>
  <c r="O60" i="26"/>
  <c r="G60" i="26"/>
  <c r="U60" i="26"/>
  <c r="M60" i="26"/>
  <c r="E60" i="26"/>
  <c r="T60" i="26"/>
  <c r="L60" i="26"/>
  <c r="D60" i="26"/>
  <c r="S60" i="26"/>
  <c r="K60" i="26"/>
  <c r="C60" i="26"/>
  <c r="R60" i="26"/>
  <c r="J60" i="26"/>
  <c r="G45" i="26"/>
  <c r="C46" i="26"/>
  <c r="C47" i="26"/>
  <c r="U47" i="26"/>
  <c r="U48" i="26"/>
  <c r="P49" i="26"/>
  <c r="Q50" i="26"/>
  <c r="S51" i="26"/>
  <c r="V52" i="26"/>
  <c r="R54" i="26"/>
  <c r="V56" i="26"/>
  <c r="D59" i="26"/>
  <c r="L17" i="30" l="1"/>
  <c r="B14" i="30"/>
  <c r="B6" i="30"/>
  <c r="D9" i="30"/>
  <c r="D14" i="30"/>
  <c r="F11" i="30"/>
  <c r="H10" i="30"/>
  <c r="E6" i="26"/>
  <c r="S17" i="26"/>
  <c r="N9" i="26"/>
  <c r="AA17" i="26"/>
  <c r="O14" i="26"/>
  <c r="H17" i="26"/>
  <c r="P9" i="26"/>
  <c r="I9" i="26"/>
  <c r="M17" i="26"/>
  <c r="N17" i="26"/>
  <c r="I17" i="26"/>
  <c r="U17" i="26"/>
  <c r="V17" i="26"/>
  <c r="S11" i="26"/>
  <c r="Q17" i="26"/>
  <c r="M9" i="26"/>
  <c r="O17" i="26"/>
  <c r="J17" i="26"/>
  <c r="F9" i="26"/>
  <c r="W17" i="26"/>
  <c r="P11" i="26"/>
  <c r="P17" i="26"/>
  <c r="L17" i="26"/>
  <c r="R18" i="26"/>
  <c r="T17" i="26"/>
  <c r="W9" i="26"/>
  <c r="S9" i="26"/>
  <c r="L9" i="26"/>
  <c r="V9" i="26"/>
  <c r="M20" i="26"/>
  <c r="H9" i="26"/>
  <c r="Y9" i="26"/>
  <c r="K9" i="26"/>
  <c r="C78" i="26"/>
  <c r="U9" i="26"/>
  <c r="O9" i="26"/>
  <c r="F17" i="26"/>
  <c r="G17" i="26"/>
  <c r="X17" i="26"/>
  <c r="Y17" i="26"/>
  <c r="K17" i="26"/>
  <c r="F11" i="26"/>
  <c r="T20" i="26"/>
  <c r="U20" i="26"/>
  <c r="T9" i="26"/>
  <c r="AA9" i="26"/>
  <c r="F14" i="26"/>
  <c r="S20" i="26"/>
  <c r="G20" i="26"/>
  <c r="G9" i="26"/>
  <c r="W19" i="26"/>
  <c r="W12" i="26"/>
  <c r="W15" i="26"/>
  <c r="J19" i="26"/>
  <c r="O20" i="26"/>
  <c r="W20" i="26"/>
  <c r="O12" i="26"/>
  <c r="AB69" i="26"/>
  <c r="F20" i="26"/>
  <c r="R78" i="26"/>
  <c r="V78" i="26"/>
  <c r="O79" i="26"/>
  <c r="N18" i="30" s="1"/>
  <c r="AA12" i="26"/>
  <c r="D78" i="26"/>
  <c r="Q79" i="26"/>
  <c r="P18" i="30" s="1"/>
  <c r="W14" i="26"/>
  <c r="T12" i="26"/>
  <c r="M12" i="26"/>
  <c r="K14" i="26"/>
  <c r="R70" i="26"/>
  <c r="Y73" i="26"/>
  <c r="V18" i="26"/>
  <c r="Q15" i="26"/>
  <c r="X14" i="26"/>
  <c r="S14" i="26"/>
  <c r="S70" i="26"/>
  <c r="AC73" i="26"/>
  <c r="C72" i="26"/>
  <c r="B11" i="30" s="1"/>
  <c r="Z15" i="26"/>
  <c r="V12" i="26"/>
  <c r="K70" i="26"/>
  <c r="J9" i="30" s="1"/>
  <c r="N19" i="26"/>
  <c r="U7" i="26"/>
  <c r="AA78" i="26"/>
  <c r="U70" i="26"/>
  <c r="M18" i="26"/>
  <c r="K12" i="26"/>
  <c r="K20" i="26"/>
  <c r="I18" i="26"/>
  <c r="AD78" i="26"/>
  <c r="C73" i="26"/>
  <c r="J12" i="26"/>
  <c r="S12" i="26"/>
  <c r="O77" i="26"/>
  <c r="N16" i="30" s="1"/>
  <c r="J10" i="26"/>
  <c r="E20" i="26"/>
  <c r="L72" i="26"/>
  <c r="K11" i="30" s="1"/>
  <c r="D72" i="26"/>
  <c r="C11" i="30" s="1"/>
  <c r="N18" i="26"/>
  <c r="AA18" i="26"/>
  <c r="Z18" i="26"/>
  <c r="I76" i="26"/>
  <c r="N14" i="26"/>
  <c r="P18" i="26"/>
  <c r="I14" i="26"/>
  <c r="J14" i="26"/>
  <c r="AA14" i="26"/>
  <c r="M14" i="26"/>
  <c r="Q20" i="26"/>
  <c r="AC72" i="26"/>
  <c r="Y18" i="26"/>
  <c r="V14" i="26"/>
  <c r="H14" i="26"/>
  <c r="Q14" i="26"/>
  <c r="R14" i="26"/>
  <c r="U14" i="26"/>
  <c r="Z72" i="26"/>
  <c r="X13" i="26"/>
  <c r="C76" i="26"/>
  <c r="G18" i="26"/>
  <c r="P14" i="26"/>
  <c r="Y14" i="26"/>
  <c r="Z14" i="26"/>
  <c r="R72" i="26"/>
  <c r="O18" i="26"/>
  <c r="H72" i="26"/>
  <c r="G11" i="30" s="1"/>
  <c r="F18" i="26"/>
  <c r="G14" i="26"/>
  <c r="W18" i="26"/>
  <c r="S18" i="26"/>
  <c r="L66" i="26"/>
  <c r="K5" i="30" s="1"/>
  <c r="R19" i="26"/>
  <c r="E19" i="26"/>
  <c r="C79" i="26"/>
  <c r="H19" i="26"/>
  <c r="AA20" i="26"/>
  <c r="Z7" i="26"/>
  <c r="Z19" i="26"/>
  <c r="L19" i="26"/>
  <c r="J78" i="26"/>
  <c r="I17" i="30" s="1"/>
  <c r="N78" i="26"/>
  <c r="M17" i="30" s="1"/>
  <c r="O7" i="26"/>
  <c r="U65" i="26"/>
  <c r="G79" i="26"/>
  <c r="AC71" i="26"/>
  <c r="AC77" i="26"/>
  <c r="C77" i="26"/>
  <c r="P19" i="26"/>
  <c r="L20" i="26"/>
  <c r="T19" i="26"/>
  <c r="Z78" i="26"/>
  <c r="AB78" i="26"/>
  <c r="AA65" i="26"/>
  <c r="P79" i="26"/>
  <c r="O18" i="30" s="1"/>
  <c r="V19" i="26"/>
  <c r="M77" i="26"/>
  <c r="L16" i="30" s="1"/>
  <c r="W72" i="26"/>
  <c r="U79" i="26"/>
  <c r="Y69" i="26"/>
  <c r="F77" i="26"/>
  <c r="AB75" i="26"/>
  <c r="P7" i="26"/>
  <c r="X19" i="26"/>
  <c r="K19" i="26"/>
  <c r="T7" i="26"/>
  <c r="R8" i="26"/>
  <c r="J20" i="26"/>
  <c r="I19" i="26"/>
  <c r="U74" i="26"/>
  <c r="S19" i="26"/>
  <c r="N20" i="26"/>
  <c r="M19" i="26"/>
  <c r="Q78" i="26"/>
  <c r="P17" i="30" s="1"/>
  <c r="M79" i="26"/>
  <c r="L18" i="30" s="1"/>
  <c r="R17" i="26"/>
  <c r="T77" i="26"/>
  <c r="X75" i="26"/>
  <c r="I7" i="26"/>
  <c r="Q19" i="26"/>
  <c r="K74" i="26"/>
  <c r="J13" i="30" s="1"/>
  <c r="S7" i="26"/>
  <c r="AA19" i="26"/>
  <c r="V20" i="26"/>
  <c r="U19" i="26"/>
  <c r="P78" i="26"/>
  <c r="O17" i="30" s="1"/>
  <c r="Y12" i="26"/>
  <c r="G19" i="26"/>
  <c r="T14" i="26"/>
  <c r="D79" i="26"/>
  <c r="Z17" i="26"/>
  <c r="H77" i="26"/>
  <c r="AD75" i="26"/>
  <c r="Y19" i="26"/>
  <c r="Z74" i="26"/>
  <c r="V13" i="26"/>
  <c r="H78" i="26"/>
  <c r="O19" i="26"/>
  <c r="Y79" i="26"/>
  <c r="F19" i="26"/>
  <c r="W77" i="26"/>
  <c r="V10" i="26"/>
  <c r="I15" i="26"/>
  <c r="X10" i="26"/>
  <c r="Y10" i="26"/>
  <c r="X9" i="26"/>
  <c r="V16" i="26"/>
  <c r="Q9" i="26"/>
  <c r="U15" i="26"/>
  <c r="S78" i="26"/>
  <c r="U78" i="26"/>
  <c r="F70" i="26"/>
  <c r="Q12" i="26"/>
  <c r="V73" i="26"/>
  <c r="X79" i="26"/>
  <c r="L79" i="26"/>
  <c r="K18" i="30" s="1"/>
  <c r="F76" i="26"/>
  <c r="U77" i="26"/>
  <c r="R7" i="26"/>
  <c r="H18" i="26"/>
  <c r="Q18" i="26"/>
  <c r="Z10" i="26"/>
  <c r="X78" i="26"/>
  <c r="T78" i="26"/>
  <c r="M70" i="26"/>
  <c r="L9" i="30" s="1"/>
  <c r="U18" i="26"/>
  <c r="U73" i="26"/>
  <c r="V79" i="26"/>
  <c r="S79" i="26"/>
  <c r="L18" i="26"/>
  <c r="W68" i="26"/>
  <c r="AB77" i="26"/>
  <c r="F79" i="26"/>
  <c r="K79" i="26"/>
  <c r="J18" i="30" s="1"/>
  <c r="AC68" i="26"/>
  <c r="X7" i="26"/>
  <c r="AC74" i="26"/>
  <c r="X18" i="26"/>
  <c r="AA7" i="26"/>
  <c r="J18" i="26"/>
  <c r="K18" i="26"/>
  <c r="W7" i="26"/>
  <c r="O15" i="26"/>
  <c r="W65" i="26"/>
  <c r="W79" i="26"/>
  <c r="AC79" i="26"/>
  <c r="J79" i="26"/>
  <c r="I18" i="30" s="1"/>
  <c r="R77" i="26"/>
  <c r="H10" i="26"/>
  <c r="M15" i="26"/>
  <c r="R73" i="26"/>
  <c r="T79" i="26"/>
  <c r="I79" i="26"/>
  <c r="N76" i="26"/>
  <c r="M15" i="30" s="1"/>
  <c r="D67" i="26"/>
  <c r="T13" i="26"/>
  <c r="S8" i="26"/>
  <c r="F74" i="26"/>
  <c r="AB66" i="26"/>
  <c r="H6" i="26"/>
  <c r="F13" i="26"/>
  <c r="W13" i="26"/>
  <c r="H13" i="26"/>
  <c r="G8" i="26"/>
  <c r="W11" i="26"/>
  <c r="O71" i="26"/>
  <c r="N10" i="30" s="1"/>
  <c r="AA71" i="26"/>
  <c r="R69" i="26"/>
  <c r="J8" i="26"/>
  <c r="H11" i="26"/>
  <c r="Z16" i="26"/>
  <c r="AA8" i="26"/>
  <c r="Y11" i="26"/>
  <c r="W74" i="26"/>
  <c r="S74" i="26"/>
  <c r="H74" i="26"/>
  <c r="T66" i="26"/>
  <c r="J7" i="26"/>
  <c r="P10" i="26"/>
  <c r="N13" i="26"/>
  <c r="M8" i="26"/>
  <c r="K11" i="26"/>
  <c r="L7" i="26"/>
  <c r="R10" i="26"/>
  <c r="P13" i="26"/>
  <c r="N16" i="26"/>
  <c r="G12" i="26"/>
  <c r="I78" i="26"/>
  <c r="F78" i="26"/>
  <c r="AA70" i="26"/>
  <c r="AC70" i="26"/>
  <c r="I12" i="26"/>
  <c r="G15" i="26"/>
  <c r="I73" i="26"/>
  <c r="N73" i="26"/>
  <c r="M12" i="30" s="1"/>
  <c r="AC65" i="26"/>
  <c r="I64" i="26"/>
  <c r="N79" i="26"/>
  <c r="M18" i="30" s="1"/>
  <c r="AA79" i="26"/>
  <c r="E13" i="26"/>
  <c r="V71" i="26"/>
  <c r="S71" i="26"/>
  <c r="F69" i="26"/>
  <c r="J69" i="26"/>
  <c r="I8" i="30" s="1"/>
  <c r="V76" i="26"/>
  <c r="I68" i="26"/>
  <c r="J77" i="26"/>
  <c r="I16" i="30" s="1"/>
  <c r="I75" i="26"/>
  <c r="X11" i="26"/>
  <c r="O6" i="26"/>
  <c r="N66" i="26"/>
  <c r="M5" i="30" s="1"/>
  <c r="L11" i="26"/>
  <c r="G71" i="26"/>
  <c r="Z71" i="26"/>
  <c r="E11" i="26"/>
  <c r="C74" i="26"/>
  <c r="C69" i="26"/>
  <c r="H15" i="26"/>
  <c r="G10" i="26"/>
  <c r="Y15" i="26"/>
  <c r="E16" i="26"/>
  <c r="M74" i="26"/>
  <c r="L13" i="30" s="1"/>
  <c r="R74" i="26"/>
  <c r="AD66" i="26"/>
  <c r="R66" i="26"/>
  <c r="T8" i="26"/>
  <c r="R11" i="26"/>
  <c r="K15" i="26"/>
  <c r="N8" i="26"/>
  <c r="T11" i="26"/>
  <c r="K10" i="26"/>
  <c r="I13" i="26"/>
  <c r="G16" i="26"/>
  <c r="P70" i="26"/>
  <c r="O9" i="30" s="1"/>
  <c r="D70" i="26"/>
  <c r="M10" i="26"/>
  <c r="K13" i="26"/>
  <c r="J73" i="26"/>
  <c r="I12" i="30" s="1"/>
  <c r="T73" i="26"/>
  <c r="W71" i="26"/>
  <c r="M71" i="26"/>
  <c r="L10" i="30" s="1"/>
  <c r="R71" i="26"/>
  <c r="Z13" i="26"/>
  <c r="E69" i="26"/>
  <c r="L69" i="26"/>
  <c r="K8" i="30" s="1"/>
  <c r="I69" i="26"/>
  <c r="T76" i="26"/>
  <c r="U68" i="26"/>
  <c r="V75" i="26"/>
  <c r="U8" i="26"/>
  <c r="Z8" i="26"/>
  <c r="Z66" i="26"/>
  <c r="AA11" i="26"/>
  <c r="F8" i="26"/>
  <c r="U71" i="26"/>
  <c r="Q69" i="26"/>
  <c r="P8" i="30" s="1"/>
  <c r="C70" i="26"/>
  <c r="C65" i="26"/>
  <c r="N6" i="26"/>
  <c r="R12" i="26"/>
  <c r="P15" i="26"/>
  <c r="Q7" i="26"/>
  <c r="O10" i="26"/>
  <c r="M13" i="26"/>
  <c r="K16" i="26"/>
  <c r="AD74" i="26"/>
  <c r="E74" i="26"/>
  <c r="J74" i="26"/>
  <c r="I13" i="30" s="1"/>
  <c r="W66" i="26"/>
  <c r="J66" i="26"/>
  <c r="I5" i="30" s="1"/>
  <c r="Z11" i="26"/>
  <c r="U12" i="26"/>
  <c r="S15" i="26"/>
  <c r="F12" i="26"/>
  <c r="S10" i="26"/>
  <c r="Q13" i="26"/>
  <c r="O16" i="26"/>
  <c r="W78" i="26"/>
  <c r="L78" i="26"/>
  <c r="K17" i="30" s="1"/>
  <c r="H70" i="26"/>
  <c r="M6" i="26"/>
  <c r="U10" i="26"/>
  <c r="S13" i="26"/>
  <c r="Y20" i="26"/>
  <c r="X73" i="26"/>
  <c r="L73" i="26"/>
  <c r="K12" i="30" s="1"/>
  <c r="X71" i="26"/>
  <c r="E71" i="26"/>
  <c r="J71" i="26"/>
  <c r="I10" i="30" s="1"/>
  <c r="F15" i="26"/>
  <c r="AC69" i="26"/>
  <c r="D69" i="26"/>
  <c r="H69" i="26"/>
  <c r="P76" i="26"/>
  <c r="O15" i="30" s="1"/>
  <c r="L76" i="26"/>
  <c r="K15" i="30" s="1"/>
  <c r="AA68" i="26"/>
  <c r="N75" i="26"/>
  <c r="M14" i="30" s="1"/>
  <c r="J11" i="26"/>
  <c r="J13" i="26"/>
  <c r="T69" i="26"/>
  <c r="C66" i="26"/>
  <c r="H7" i="26"/>
  <c r="F10" i="26"/>
  <c r="Z12" i="26"/>
  <c r="X15" i="26"/>
  <c r="Y7" i="26"/>
  <c r="W10" i="26"/>
  <c r="U13" i="26"/>
  <c r="S16" i="26"/>
  <c r="V74" i="26"/>
  <c r="AB74" i="26"/>
  <c r="I74" i="26"/>
  <c r="O66" i="26"/>
  <c r="N5" i="30" s="1"/>
  <c r="Y66" i="26"/>
  <c r="L12" i="26"/>
  <c r="J15" i="26"/>
  <c r="K7" i="26"/>
  <c r="I10" i="26"/>
  <c r="G13" i="26"/>
  <c r="AA15" i="26"/>
  <c r="N12" i="26"/>
  <c r="L15" i="26"/>
  <c r="M7" i="26"/>
  <c r="AA10" i="26"/>
  <c r="Y13" i="26"/>
  <c r="W16" i="26"/>
  <c r="W70" i="26"/>
  <c r="G7" i="26"/>
  <c r="G11" i="26"/>
  <c r="AA13" i="26"/>
  <c r="H73" i="26"/>
  <c r="S73" i="26"/>
  <c r="T18" i="26"/>
  <c r="P71" i="26"/>
  <c r="O10" i="30" s="1"/>
  <c r="AB71" i="26"/>
  <c r="N11" i="26"/>
  <c r="U69" i="26"/>
  <c r="AA69" i="26"/>
  <c r="W69" i="26"/>
  <c r="Y76" i="26"/>
  <c r="D76" i="26"/>
  <c r="S68" i="26"/>
  <c r="T75" i="26"/>
  <c r="K71" i="26"/>
  <c r="J10" i="30" s="1"/>
  <c r="N10" i="26"/>
  <c r="L13" i="26"/>
  <c r="J16" i="26"/>
  <c r="K8" i="26"/>
  <c r="I11" i="26"/>
  <c r="AA16" i="26"/>
  <c r="N74" i="26"/>
  <c r="M13" i="30" s="1"/>
  <c r="T74" i="26"/>
  <c r="X74" i="26"/>
  <c r="E66" i="26"/>
  <c r="H66" i="26"/>
  <c r="R15" i="26"/>
  <c r="O13" i="26"/>
  <c r="U16" i="26"/>
  <c r="T15" i="26"/>
  <c r="M11" i="26"/>
  <c r="O70" i="26"/>
  <c r="N9" i="30" s="1"/>
  <c r="O11" i="26"/>
  <c r="E15" i="26"/>
  <c r="W73" i="26"/>
  <c r="H71" i="26"/>
  <c r="T71" i="26"/>
  <c r="R13" i="26"/>
  <c r="M69" i="26"/>
  <c r="L8" i="30" s="1"/>
  <c r="Z69" i="26"/>
  <c r="O69" i="26"/>
  <c r="N8" i="30" s="1"/>
  <c r="Q76" i="26"/>
  <c r="P15" i="30" s="1"/>
  <c r="J76" i="26"/>
  <c r="I15" i="30" s="1"/>
  <c r="L75" i="26"/>
  <c r="K14" i="30" s="1"/>
  <c r="R16" i="26"/>
  <c r="Q11" i="26"/>
  <c r="AA74" i="26"/>
  <c r="P74" i="26"/>
  <c r="O13" i="30" s="1"/>
  <c r="F16" i="26"/>
  <c r="U11" i="26"/>
  <c r="AD71" i="26"/>
  <c r="AD69" i="26"/>
  <c r="G69" i="26"/>
  <c r="Q75" i="26"/>
  <c r="P14" i="30" s="1"/>
  <c r="F6" i="26"/>
  <c r="G6" i="26"/>
  <c r="Y8" i="26"/>
  <c r="S64" i="26"/>
  <c r="AK9" i="26"/>
  <c r="AJ9" i="26"/>
  <c r="AI9" i="26"/>
  <c r="AG9" i="26"/>
  <c r="AF9" i="26"/>
  <c r="AE9" i="26"/>
  <c r="AH9" i="26"/>
  <c r="AB9" i="26"/>
  <c r="AD9" i="26"/>
  <c r="AC9" i="26"/>
  <c r="V67" i="26"/>
  <c r="I67" i="26"/>
  <c r="T67" i="26"/>
  <c r="AD67" i="26"/>
  <c r="Q67" i="26"/>
  <c r="P6" i="30" s="1"/>
  <c r="AB67" i="26"/>
  <c r="Z9" i="26"/>
  <c r="E67" i="26"/>
  <c r="G67" i="26"/>
  <c r="Y67" i="26"/>
  <c r="K67" i="26"/>
  <c r="J6" i="30" s="1"/>
  <c r="J9" i="26"/>
  <c r="M67" i="26"/>
  <c r="L6" i="30" s="1"/>
  <c r="O67" i="26"/>
  <c r="N6" i="30" s="1"/>
  <c r="J67" i="26"/>
  <c r="I6" i="30" s="1"/>
  <c r="S67" i="26"/>
  <c r="U67" i="26"/>
  <c r="W67" i="26"/>
  <c r="R67" i="26"/>
  <c r="AA67" i="26"/>
  <c r="R9" i="26"/>
  <c r="N67" i="26"/>
  <c r="M6" i="30" s="1"/>
  <c r="X67" i="26"/>
  <c r="L67" i="26"/>
  <c r="K6" i="30" s="1"/>
  <c r="V6" i="26"/>
  <c r="W6" i="26"/>
  <c r="P6" i="26"/>
  <c r="U6" i="26"/>
  <c r="X64" i="26"/>
  <c r="X6" i="26"/>
  <c r="I6" i="26"/>
  <c r="O8" i="26"/>
  <c r="Z67" i="26"/>
  <c r="C64" i="26"/>
  <c r="AJ6" i="26"/>
  <c r="AI6" i="26"/>
  <c r="AK6" i="26"/>
  <c r="AE6" i="26"/>
  <c r="AH6" i="26"/>
  <c r="AF6" i="26"/>
  <c r="AG6" i="26"/>
  <c r="AD6" i="26"/>
  <c r="AC6" i="26"/>
  <c r="AB6" i="26"/>
  <c r="G64" i="26"/>
  <c r="Y64" i="26"/>
  <c r="M64" i="26"/>
  <c r="L3" i="30" s="1"/>
  <c r="O64" i="26"/>
  <c r="N3" i="30" s="1"/>
  <c r="J64" i="26"/>
  <c r="I3" i="30" s="1"/>
  <c r="U64" i="26"/>
  <c r="T6" i="26"/>
  <c r="W64" i="26"/>
  <c r="R64" i="26"/>
  <c r="AC64" i="26"/>
  <c r="L6" i="26"/>
  <c r="H64" i="26"/>
  <c r="Z64" i="26"/>
  <c r="T64" i="26"/>
  <c r="F64" i="26"/>
  <c r="P64" i="26"/>
  <c r="O3" i="30" s="1"/>
  <c r="K64" i="26"/>
  <c r="J3" i="30" s="1"/>
  <c r="AB64" i="26"/>
  <c r="AD64" i="26"/>
  <c r="Q64" i="26"/>
  <c r="P3" i="30" s="1"/>
  <c r="E64" i="26"/>
  <c r="V66" i="26"/>
  <c r="G66" i="26"/>
  <c r="D66" i="26"/>
  <c r="Q66" i="26"/>
  <c r="P5" i="30" s="1"/>
  <c r="Q6" i="26"/>
  <c r="V8" i="26"/>
  <c r="W8" i="26"/>
  <c r="AC78" i="26"/>
  <c r="J70" i="26"/>
  <c r="I9" i="30" s="1"/>
  <c r="Y70" i="26"/>
  <c r="G70" i="26"/>
  <c r="I16" i="26"/>
  <c r="N64" i="26"/>
  <c r="M3" i="30" s="1"/>
  <c r="P67" i="26"/>
  <c r="O6" i="30" s="1"/>
  <c r="AJ8" i="26"/>
  <c r="AK8" i="26"/>
  <c r="AI8" i="26"/>
  <c r="AG8" i="26"/>
  <c r="AE8" i="26"/>
  <c r="AH8" i="26"/>
  <c r="AF8" i="26"/>
  <c r="AC8" i="26"/>
  <c r="AD8" i="26"/>
  <c r="AB8" i="26"/>
  <c r="H8" i="26"/>
  <c r="AC66" i="26"/>
  <c r="AA66" i="26"/>
  <c r="I66" i="26"/>
  <c r="L16" i="26"/>
  <c r="Y6" i="26"/>
  <c r="J6" i="26"/>
  <c r="K6" i="26"/>
  <c r="AI12" i="26"/>
  <c r="AK12" i="26"/>
  <c r="AJ12" i="26"/>
  <c r="AH12" i="26"/>
  <c r="AF12" i="26"/>
  <c r="AG12" i="26"/>
  <c r="AE12" i="26"/>
  <c r="AB12" i="26"/>
  <c r="AD12" i="26"/>
  <c r="AC12" i="26"/>
  <c r="X12" i="26"/>
  <c r="P12" i="26"/>
  <c r="H12" i="26"/>
  <c r="Q70" i="26"/>
  <c r="P9" i="30" s="1"/>
  <c r="AD70" i="26"/>
  <c r="AB70" i="26"/>
  <c r="Q16" i="26"/>
  <c r="AI7" i="26"/>
  <c r="AJ7" i="26"/>
  <c r="AK7" i="26"/>
  <c r="AH7" i="26"/>
  <c r="AG7" i="26"/>
  <c r="AE7" i="26"/>
  <c r="AF7" i="26"/>
  <c r="AC7" i="26"/>
  <c r="AD7" i="26"/>
  <c r="AB7" i="26"/>
  <c r="N7" i="26"/>
  <c r="L65" i="26"/>
  <c r="K4" i="30" s="1"/>
  <c r="N65" i="26"/>
  <c r="M4" i="30" s="1"/>
  <c r="X65" i="26"/>
  <c r="Q65" i="26"/>
  <c r="P4" i="30" s="1"/>
  <c r="F7" i="26"/>
  <c r="T65" i="26"/>
  <c r="V65" i="26"/>
  <c r="J65" i="26"/>
  <c r="I4" i="30" s="1"/>
  <c r="AB65" i="26"/>
  <c r="AD65" i="26"/>
  <c r="R65" i="26"/>
  <c r="E65" i="26"/>
  <c r="G65" i="26"/>
  <c r="Z65" i="26"/>
  <c r="K65" i="26"/>
  <c r="J4" i="30" s="1"/>
  <c r="M65" i="26"/>
  <c r="L4" i="30" s="1"/>
  <c r="O65" i="26"/>
  <c r="N4" i="30" s="1"/>
  <c r="I65" i="26"/>
  <c r="V7" i="26"/>
  <c r="D65" i="26"/>
  <c r="F65" i="26"/>
  <c r="P65" i="26"/>
  <c r="O4" i="30" s="1"/>
  <c r="E7" i="26"/>
  <c r="L64" i="26"/>
  <c r="K3" i="30" s="1"/>
  <c r="X8" i="26"/>
  <c r="H67" i="26"/>
  <c r="O74" i="26"/>
  <c r="N13" i="30" s="1"/>
  <c r="L74" i="26"/>
  <c r="K13" i="30" s="1"/>
  <c r="Y74" i="26"/>
  <c r="E8" i="26"/>
  <c r="U66" i="26"/>
  <c r="S66" i="26"/>
  <c r="X66" i="26"/>
  <c r="T16" i="26"/>
  <c r="R6" i="26"/>
  <c r="S6" i="26"/>
  <c r="K78" i="26"/>
  <c r="J17" i="30" s="1"/>
  <c r="O78" i="26"/>
  <c r="N17" i="30" s="1"/>
  <c r="E12" i="26"/>
  <c r="I70" i="26"/>
  <c r="V70" i="26"/>
  <c r="T70" i="26"/>
  <c r="I8" i="26"/>
  <c r="Y65" i="26"/>
  <c r="D64" i="26"/>
  <c r="F67" i="26"/>
  <c r="AJ16" i="26"/>
  <c r="AK16" i="26"/>
  <c r="AI16" i="26"/>
  <c r="AE16" i="26"/>
  <c r="AF16" i="26"/>
  <c r="AG16" i="26"/>
  <c r="AH16" i="26"/>
  <c r="AC16" i="26"/>
  <c r="AD16" i="26"/>
  <c r="AB16" i="26"/>
  <c r="X16" i="26"/>
  <c r="P16" i="26"/>
  <c r="H16" i="26"/>
  <c r="G74" i="26"/>
  <c r="D74" i="26"/>
  <c r="Q74" i="26"/>
  <c r="P13" i="30" s="1"/>
  <c r="F66" i="26"/>
  <c r="M66" i="26"/>
  <c r="L5" i="30" s="1"/>
  <c r="K66" i="26"/>
  <c r="J5" i="30" s="1"/>
  <c r="P66" i="26"/>
  <c r="O5" i="30" s="1"/>
  <c r="L8" i="26"/>
  <c r="M16" i="26"/>
  <c r="Z6" i="26"/>
  <c r="AA6" i="26"/>
  <c r="AK20" i="26"/>
  <c r="AI20" i="26"/>
  <c r="AJ20" i="26"/>
  <c r="AF20" i="26"/>
  <c r="AE20" i="26"/>
  <c r="AH20" i="26"/>
  <c r="AG20" i="26"/>
  <c r="AC20" i="26"/>
  <c r="AB20" i="26"/>
  <c r="AD20" i="26"/>
  <c r="X20" i="26"/>
  <c r="Z20" i="26"/>
  <c r="P20" i="26"/>
  <c r="R20" i="26"/>
  <c r="Y78" i="26"/>
  <c r="G78" i="26"/>
  <c r="E78" i="26"/>
  <c r="Z70" i="26"/>
  <c r="X70" i="26"/>
  <c r="N70" i="26"/>
  <c r="M9" i="30" s="1"/>
  <c r="L70" i="26"/>
  <c r="K9" i="30" s="1"/>
  <c r="Q8" i="26"/>
  <c r="I20" i="26"/>
  <c r="H65" i="26"/>
  <c r="AA64" i="26"/>
  <c r="H20" i="26"/>
  <c r="AJ10" i="26"/>
  <c r="AK10" i="26"/>
  <c r="AI10" i="26"/>
  <c r="AG10" i="26"/>
  <c r="AF10" i="26"/>
  <c r="AH10" i="26"/>
  <c r="AE10" i="26"/>
  <c r="AB10" i="26"/>
  <c r="AC10" i="26"/>
  <c r="AD10" i="26"/>
  <c r="L68" i="26"/>
  <c r="K7" i="30" s="1"/>
  <c r="N68" i="26"/>
  <c r="M7" i="30" s="1"/>
  <c r="Y68" i="26"/>
  <c r="L10" i="26"/>
  <c r="J68" i="26"/>
  <c r="I7" i="30" s="1"/>
  <c r="T68" i="26"/>
  <c r="V68" i="26"/>
  <c r="H68" i="26"/>
  <c r="R68" i="26"/>
  <c r="AB68" i="26"/>
  <c r="AD68" i="26"/>
  <c r="X68" i="26"/>
  <c r="Z68" i="26"/>
  <c r="E68" i="26"/>
  <c r="G68" i="26"/>
  <c r="P68" i="26"/>
  <c r="O7" i="30" s="1"/>
  <c r="T10" i="26"/>
  <c r="K68" i="26"/>
  <c r="J7" i="30" s="1"/>
  <c r="M68" i="26"/>
  <c r="L7" i="30" s="1"/>
  <c r="O68" i="26"/>
  <c r="N7" i="30" s="1"/>
  <c r="E10" i="26"/>
  <c r="D68" i="26"/>
  <c r="F68" i="26"/>
  <c r="Q68" i="26"/>
  <c r="P7" i="30" s="1"/>
  <c r="AC67" i="26"/>
  <c r="AD73" i="26"/>
  <c r="K72" i="26"/>
  <c r="J11" i="30" s="1"/>
  <c r="P72" i="26"/>
  <c r="O11" i="30" s="1"/>
  <c r="F72" i="26"/>
  <c r="E11" i="30" s="1"/>
  <c r="X76" i="26"/>
  <c r="AD76" i="26"/>
  <c r="AB76" i="26"/>
  <c r="R76" i="26"/>
  <c r="AK19" i="26"/>
  <c r="AJ19" i="26"/>
  <c r="AI19" i="26"/>
  <c r="AH19" i="26"/>
  <c r="AF19" i="26"/>
  <c r="AG19" i="26"/>
  <c r="AE19" i="26"/>
  <c r="AC19" i="26"/>
  <c r="AD19" i="26"/>
  <c r="AB19" i="26"/>
  <c r="N77" i="26"/>
  <c r="M16" i="30" s="1"/>
  <c r="K77" i="26"/>
  <c r="J16" i="30" s="1"/>
  <c r="P77" i="26"/>
  <c r="O16" i="30" s="1"/>
  <c r="K75" i="26"/>
  <c r="J14" i="30" s="1"/>
  <c r="Y75" i="26"/>
  <c r="G75" i="26"/>
  <c r="AJ15" i="26"/>
  <c r="AI15" i="26"/>
  <c r="AK15" i="26"/>
  <c r="AF15" i="26"/>
  <c r="AE15" i="26"/>
  <c r="AH15" i="26"/>
  <c r="AG15" i="26"/>
  <c r="AC15" i="26"/>
  <c r="AD15" i="26"/>
  <c r="AB15" i="26"/>
  <c r="P73" i="26"/>
  <c r="O12" i="30" s="1"/>
  <c r="F73" i="26"/>
  <c r="D73" i="26"/>
  <c r="U72" i="26"/>
  <c r="J72" i="26"/>
  <c r="I11" i="30" s="1"/>
  <c r="O72" i="26"/>
  <c r="N11" i="30" s="1"/>
  <c r="V15" i="26"/>
  <c r="N15" i="26"/>
  <c r="AA73" i="26"/>
  <c r="E14" i="26"/>
  <c r="M72" i="26"/>
  <c r="L11" i="30" s="1"/>
  <c r="Y72" i="26"/>
  <c r="AC76" i="26"/>
  <c r="L77" i="26"/>
  <c r="K16" i="30" s="1"/>
  <c r="Y77" i="26"/>
  <c r="G77" i="26"/>
  <c r="AI17" i="26"/>
  <c r="AJ17" i="26"/>
  <c r="AK17" i="26"/>
  <c r="AE17" i="26"/>
  <c r="AH17" i="26"/>
  <c r="AG17" i="26"/>
  <c r="AF17" i="26"/>
  <c r="AD17" i="26"/>
  <c r="AB17" i="26"/>
  <c r="AC17" i="26"/>
  <c r="D75" i="26"/>
  <c r="P75" i="26"/>
  <c r="O14" i="30" s="1"/>
  <c r="F75" i="26"/>
  <c r="AK14" i="26"/>
  <c r="AJ14" i="26"/>
  <c r="AI14" i="26"/>
  <c r="AF14" i="26"/>
  <c r="AE14" i="26"/>
  <c r="AG14" i="26"/>
  <c r="AH14" i="26"/>
  <c r="AD14" i="26"/>
  <c r="AB14" i="26"/>
  <c r="AC14" i="26"/>
  <c r="E72" i="26"/>
  <c r="D11" i="30" s="1"/>
  <c r="Q72" i="26"/>
  <c r="P11" i="30" s="1"/>
  <c r="AD72" i="26"/>
  <c r="V11" i="26"/>
  <c r="AJ18" i="26"/>
  <c r="AK18" i="26"/>
  <c r="AI18" i="26"/>
  <c r="AF18" i="26"/>
  <c r="AE18" i="26"/>
  <c r="AG18" i="26"/>
  <c r="AH18" i="26"/>
  <c r="AC18" i="26"/>
  <c r="AD18" i="26"/>
  <c r="AB18" i="26"/>
  <c r="W76" i="26"/>
  <c r="U76" i="26"/>
  <c r="S76" i="26"/>
  <c r="E77" i="26"/>
  <c r="D77" i="26"/>
  <c r="Q77" i="26"/>
  <c r="P16" i="30" s="1"/>
  <c r="E17" i="26"/>
  <c r="Z75" i="26"/>
  <c r="H75" i="26"/>
  <c r="AC75" i="26"/>
  <c r="Q73" i="26"/>
  <c r="P12" i="30" s="1"/>
  <c r="O73" i="26"/>
  <c r="N12" i="30" s="1"/>
  <c r="M73" i="26"/>
  <c r="L12" i="30" s="1"/>
  <c r="K73" i="26"/>
  <c r="J12" i="30" s="1"/>
  <c r="T72" i="26"/>
  <c r="AA72" i="26"/>
  <c r="I72" i="26"/>
  <c r="H11" i="30" s="1"/>
  <c r="V72" i="26"/>
  <c r="H79" i="26"/>
  <c r="E79" i="26"/>
  <c r="AK13" i="26"/>
  <c r="AI13" i="26"/>
  <c r="AJ13" i="26"/>
  <c r="AG13" i="26"/>
  <c r="AF13" i="26"/>
  <c r="AE13" i="26"/>
  <c r="AH13" i="26"/>
  <c r="AD13" i="26"/>
  <c r="AB13" i="26"/>
  <c r="AC13" i="26"/>
  <c r="N71" i="26"/>
  <c r="M10" i="30" s="1"/>
  <c r="L71" i="26"/>
  <c r="K10" i="30" s="1"/>
  <c r="Y71" i="26"/>
  <c r="V69" i="26"/>
  <c r="S69" i="26"/>
  <c r="E18" i="26"/>
  <c r="O76" i="26"/>
  <c r="N15" i="30" s="1"/>
  <c r="M76" i="26"/>
  <c r="L15" i="30" s="1"/>
  <c r="K76" i="26"/>
  <c r="J15" i="30" s="1"/>
  <c r="AD77" i="26"/>
  <c r="AA77" i="26"/>
  <c r="I77" i="26"/>
  <c r="S75" i="26"/>
  <c r="R75" i="26"/>
  <c r="W75" i="26"/>
  <c r="U75" i="26"/>
  <c r="Z73" i="26"/>
  <c r="G73" i="26"/>
  <c r="E73" i="26"/>
  <c r="AB72" i="26"/>
  <c r="S72" i="26"/>
  <c r="X72" i="26"/>
  <c r="N72" i="26"/>
  <c r="M11" i="30" s="1"/>
  <c r="AD79" i="26"/>
  <c r="AB79" i="26"/>
  <c r="R79" i="26"/>
  <c r="F71" i="26"/>
  <c r="D71" i="26"/>
  <c r="Q71" i="26"/>
  <c r="P10" i="30" s="1"/>
  <c r="AJ11" i="26"/>
  <c r="AK11" i="26"/>
  <c r="AI11" i="26"/>
  <c r="AG11" i="26"/>
  <c r="AH11" i="26"/>
  <c r="AF11" i="26"/>
  <c r="AE11" i="26"/>
  <c r="AD11" i="26"/>
  <c r="AB11" i="26"/>
  <c r="AC11" i="26"/>
  <c r="N69" i="26"/>
  <c r="M8" i="30" s="1"/>
  <c r="K69" i="26"/>
  <c r="J8" i="30" s="1"/>
  <c r="P69" i="26"/>
  <c r="O8" i="30" s="1"/>
  <c r="L14" i="26"/>
  <c r="H76" i="26"/>
  <c r="G76" i="26"/>
  <c r="E76" i="26"/>
  <c r="Z76" i="26"/>
  <c r="V77" i="26"/>
  <c r="S77" i="26"/>
  <c r="X77" i="26"/>
  <c r="AA75" i="26"/>
  <c r="J75" i="26"/>
  <c r="I14" i="30" s="1"/>
  <c r="O75" i="26"/>
  <c r="N14" i="30" s="1"/>
  <c r="M75" i="26"/>
  <c r="L14" i="30" s="1"/>
  <c r="C71" i="26"/>
  <c r="C68" i="26"/>
  <c r="H64" i="23"/>
  <c r="B60" i="23"/>
  <c r="D68" i="23"/>
  <c r="B68" i="23"/>
  <c r="D63" i="23"/>
  <c r="B10" i="30" l="1"/>
  <c r="B64" i="23" s="1"/>
  <c r="F12" i="30"/>
  <c r="F66" i="23" s="1"/>
  <c r="F15" i="30"/>
  <c r="F69" i="23" s="1"/>
  <c r="C14" i="30"/>
  <c r="C68" i="23" s="1"/>
  <c r="G7" i="30"/>
  <c r="G61" i="23" s="1"/>
  <c r="G6" i="30"/>
  <c r="G60" i="23" s="1"/>
  <c r="H4" i="30"/>
  <c r="H58" i="23" s="1"/>
  <c r="C8" i="30"/>
  <c r="C62" i="23" s="1"/>
  <c r="D8" i="30"/>
  <c r="D62" i="23" s="1"/>
  <c r="H17" i="30"/>
  <c r="H71" i="23" s="1"/>
  <c r="G17" i="30"/>
  <c r="G71" i="23" s="1"/>
  <c r="F18" i="30"/>
  <c r="F72" i="23" s="1"/>
  <c r="B17" i="30"/>
  <c r="B71" i="23" s="1"/>
  <c r="D12" i="30"/>
  <c r="D66" i="23" s="1"/>
  <c r="G15" i="30"/>
  <c r="G69" i="23" s="1"/>
  <c r="C16" i="30"/>
  <c r="C70" i="23" s="1"/>
  <c r="C12" i="30"/>
  <c r="C66" i="23" s="1"/>
  <c r="E7" i="30"/>
  <c r="E61" i="23" s="1"/>
  <c r="F7" i="30"/>
  <c r="F61" i="23" s="1"/>
  <c r="G5" i="30"/>
  <c r="G59" i="23" s="1"/>
  <c r="G12" i="30"/>
  <c r="G66" i="23" s="1"/>
  <c r="D13" i="30"/>
  <c r="D67" i="23" s="1"/>
  <c r="C9" i="30"/>
  <c r="C63" i="23" s="1"/>
  <c r="E8" i="30"/>
  <c r="E62" i="23" s="1"/>
  <c r="C6" i="30"/>
  <c r="C60" i="23" s="1"/>
  <c r="E9" i="30"/>
  <c r="E63" i="23" s="1"/>
  <c r="B12" i="30"/>
  <c r="B66" i="23" s="1"/>
  <c r="C10" i="30"/>
  <c r="C64" i="23" s="1"/>
  <c r="D18" i="30"/>
  <c r="D72" i="23" s="1"/>
  <c r="D16" i="30"/>
  <c r="D70" i="23" s="1"/>
  <c r="E12" i="30"/>
  <c r="E66" i="23" s="1"/>
  <c r="C7" i="30"/>
  <c r="C61" i="23" s="1"/>
  <c r="D7" i="30"/>
  <c r="D61" i="23" s="1"/>
  <c r="H9" i="30"/>
  <c r="H63" i="23" s="1"/>
  <c r="H5" i="30"/>
  <c r="H59" i="23" s="1"/>
  <c r="F3" i="30"/>
  <c r="F57" i="23" s="1"/>
  <c r="D5" i="30"/>
  <c r="D59" i="23" s="1"/>
  <c r="B4" i="30"/>
  <c r="B58" i="23" s="1"/>
  <c r="H12" i="30"/>
  <c r="H66" i="23" s="1"/>
  <c r="E18" i="30"/>
  <c r="E72" i="23" s="1"/>
  <c r="F16" i="30"/>
  <c r="F70" i="23" s="1"/>
  <c r="D17" i="30"/>
  <c r="D71" i="23" s="1"/>
  <c r="E5" i="30"/>
  <c r="E59" i="23" s="1"/>
  <c r="F9" i="30"/>
  <c r="F63" i="23" s="1"/>
  <c r="C5" i="30"/>
  <c r="C59" i="23" s="1"/>
  <c r="B9" i="30"/>
  <c r="B63" i="23" s="1"/>
  <c r="B8" i="30"/>
  <c r="B62" i="23" s="1"/>
  <c r="H18" i="30"/>
  <c r="H72" i="23" s="1"/>
  <c r="E15" i="30"/>
  <c r="E69" i="23" s="1"/>
  <c r="E10" i="30"/>
  <c r="E64" i="23" s="1"/>
  <c r="G18" i="30"/>
  <c r="G72" i="23" s="1"/>
  <c r="B7" i="30"/>
  <c r="B61" i="23" s="1"/>
  <c r="H16" i="30"/>
  <c r="H70" i="23" s="1"/>
  <c r="G4" i="30"/>
  <c r="G58" i="23" s="1"/>
  <c r="F17" i="30"/>
  <c r="F71" i="23" s="1"/>
  <c r="E6" i="30"/>
  <c r="E60" i="23" s="1"/>
  <c r="F5" i="30"/>
  <c r="F59" i="23" s="1"/>
  <c r="E3" i="30"/>
  <c r="E57" i="23" s="1"/>
  <c r="H13" i="30"/>
  <c r="H67" i="23" s="1"/>
  <c r="D10" i="30"/>
  <c r="D64" i="23" s="1"/>
  <c r="G9" i="30"/>
  <c r="G63" i="23" s="1"/>
  <c r="B13" i="30"/>
  <c r="B67" i="23" s="1"/>
  <c r="H14" i="30"/>
  <c r="H68" i="23" s="1"/>
  <c r="G13" i="30"/>
  <c r="G67" i="23" s="1"/>
  <c r="B15" i="30"/>
  <c r="B69" i="23" s="1"/>
  <c r="C17" i="30"/>
  <c r="C71" i="23" s="1"/>
  <c r="G14" i="30"/>
  <c r="G68" i="23" s="1"/>
  <c r="C13" i="30"/>
  <c r="C67" i="23" s="1"/>
  <c r="C3" i="30"/>
  <c r="C57" i="23" s="1"/>
  <c r="E4" i="30"/>
  <c r="E58" i="23" s="1"/>
  <c r="F4" i="30"/>
  <c r="F58" i="23" s="1"/>
  <c r="B3" i="30"/>
  <c r="B57" i="23" s="1"/>
  <c r="H6" i="30"/>
  <c r="H60" i="23" s="1"/>
  <c r="G16" i="30"/>
  <c r="G70" i="23" s="1"/>
  <c r="E16" i="30"/>
  <c r="E70" i="23" s="1"/>
  <c r="B16" i="30"/>
  <c r="B70" i="23" s="1"/>
  <c r="B18" i="30"/>
  <c r="B72" i="23" s="1"/>
  <c r="H15" i="30"/>
  <c r="H69" i="23" s="1"/>
  <c r="F13" i="30"/>
  <c r="F67" i="23" s="1"/>
  <c r="D4" i="30"/>
  <c r="D58" i="23" s="1"/>
  <c r="D3" i="30"/>
  <c r="D57" i="23" s="1"/>
  <c r="F6" i="30"/>
  <c r="F60" i="23" s="1"/>
  <c r="F8" i="30"/>
  <c r="F62" i="23" s="1"/>
  <c r="H8" i="30"/>
  <c r="H62" i="23" s="1"/>
  <c r="H7" i="30"/>
  <c r="H61" i="23" s="1"/>
  <c r="E13" i="30"/>
  <c r="E67" i="23" s="1"/>
  <c r="E14" i="30"/>
  <c r="E68" i="23" s="1"/>
  <c r="F14" i="30"/>
  <c r="F68" i="23" s="1"/>
  <c r="C4" i="30"/>
  <c r="C58" i="23" s="1"/>
  <c r="D15" i="30"/>
  <c r="D69" i="23" s="1"/>
  <c r="G3" i="30"/>
  <c r="G57" i="23" s="1"/>
  <c r="D6" i="30"/>
  <c r="D60" i="23" s="1"/>
  <c r="G10" i="30"/>
  <c r="G64" i="23" s="1"/>
  <c r="C15" i="30"/>
  <c r="C69" i="23" s="1"/>
  <c r="B5" i="30"/>
  <c r="B59" i="23" s="1"/>
  <c r="G8" i="30"/>
  <c r="G62" i="23" s="1"/>
  <c r="F10" i="30"/>
  <c r="F64" i="23" s="1"/>
  <c r="H3" i="30"/>
  <c r="H57" i="23" s="1"/>
  <c r="E17" i="30"/>
  <c r="E71" i="23" s="1"/>
  <c r="C18" i="30"/>
  <c r="C72" i="23" s="1"/>
  <c r="J5" i="26"/>
  <c r="Q5" i="26"/>
  <c r="P5" i="26"/>
  <c r="N5" i="26"/>
  <c r="O5" i="26"/>
  <c r="R5" i="26"/>
  <c r="Y5" i="26"/>
  <c r="L5" i="26"/>
  <c r="AH5" i="26"/>
  <c r="U5" i="26"/>
  <c r="W5" i="26"/>
  <c r="F5" i="26"/>
  <c r="G5" i="26"/>
  <c r="M5" i="26"/>
  <c r="AE5" i="26"/>
  <c r="V5" i="26"/>
  <c r="AK5" i="26"/>
  <c r="H5" i="26"/>
  <c r="AB5" i="26"/>
  <c r="AI5" i="26"/>
  <c r="I5" i="26"/>
  <c r="T5" i="26"/>
  <c r="AC5" i="26"/>
  <c r="AJ5" i="26"/>
  <c r="AF5" i="26"/>
  <c r="Z5" i="26"/>
  <c r="K5" i="26"/>
  <c r="AD5" i="26"/>
  <c r="X5" i="26"/>
  <c r="AA5" i="26"/>
  <c r="S5" i="26"/>
  <c r="AG5" i="26"/>
  <c r="E5" i="26"/>
  <c r="G65" i="23"/>
  <c r="D65" i="23"/>
  <c r="E65" i="23"/>
  <c r="B65" i="23"/>
  <c r="C65" i="23"/>
  <c r="H65" i="23"/>
  <c r="F65" i="23"/>
  <c r="A5" i="22"/>
  <c r="B5" i="22"/>
  <c r="A6" i="22"/>
  <c r="B6" i="22"/>
  <c r="A7" i="22"/>
  <c r="B7" i="22"/>
  <c r="A8" i="22"/>
  <c r="B8" i="22"/>
  <c r="A9" i="22"/>
  <c r="B9" i="22"/>
  <c r="A10" i="22"/>
  <c r="B10" i="22"/>
  <c r="A11" i="22"/>
  <c r="B11" i="22"/>
  <c r="A12" i="22"/>
  <c r="B12" i="22"/>
  <c r="A13" i="22"/>
  <c r="B13" i="22"/>
  <c r="A14" i="22"/>
  <c r="B14" i="22"/>
  <c r="A15" i="22"/>
  <c r="B15" i="22"/>
  <c r="A16" i="22"/>
  <c r="B16" i="22"/>
  <c r="A17" i="22"/>
  <c r="B17" i="22"/>
  <c r="A18" i="22"/>
  <c r="B18" i="22"/>
  <c r="A19" i="22"/>
  <c r="B19" i="22"/>
  <c r="A4" i="22"/>
  <c r="A20" i="23" s="1"/>
  <c r="A14" i="23" l="1"/>
  <c r="B3" i="23"/>
  <c r="D5" i="21"/>
  <c r="D6" i="21"/>
  <c r="D7" i="21"/>
  <c r="D8" i="21"/>
  <c r="D9" i="21"/>
  <c r="D10" i="21"/>
  <c r="D11" i="21"/>
  <c r="D12" i="21"/>
  <c r="D13" i="21"/>
  <c r="D14" i="21"/>
  <c r="D15" i="21"/>
  <c r="D16" i="21"/>
  <c r="D17" i="21"/>
  <c r="D18" i="21"/>
  <c r="B6" i="23" l="1"/>
  <c r="B7" i="23"/>
  <c r="B8" i="23"/>
  <c r="D5" i="23"/>
  <c r="D9" i="23"/>
  <c r="D6" i="23"/>
  <c r="D7" i="23"/>
  <c r="B4" i="23"/>
  <c r="D4" i="23"/>
  <c r="D8" i="23"/>
  <c r="B4" i="19"/>
  <c r="B13" i="19" s="1"/>
  <c r="B37" i="23"/>
  <c r="A37" i="23"/>
  <c r="A19" i="23"/>
  <c r="B18" i="23"/>
  <c r="C18" i="23"/>
  <c r="D18" i="23"/>
  <c r="A18" i="23"/>
  <c r="K18" i="23"/>
  <c r="A92" i="22"/>
  <c r="A91" i="22"/>
  <c r="A90" i="22"/>
  <c r="A89" i="22"/>
  <c r="A88" i="22"/>
  <c r="A87" i="22"/>
  <c r="A86" i="22"/>
  <c r="A85" i="22"/>
  <c r="A84" i="22"/>
  <c r="A83" i="22"/>
  <c r="A82" i="22"/>
  <c r="A81" i="22"/>
  <c r="A80" i="22"/>
  <c r="A79" i="22"/>
  <c r="A78" i="22"/>
  <c r="A53" i="23"/>
  <c r="A52" i="23"/>
  <c r="A51" i="23"/>
  <c r="A50" i="23"/>
  <c r="A49" i="23"/>
  <c r="A48" i="23"/>
  <c r="A47" i="23"/>
  <c r="A46" i="23"/>
  <c r="A45" i="23"/>
  <c r="A44" i="23"/>
  <c r="A43" i="23"/>
  <c r="A42" i="23"/>
  <c r="A41" i="23"/>
  <c r="A40" i="23"/>
  <c r="A39" i="23"/>
  <c r="A59" i="22"/>
  <c r="A38" i="23" s="1"/>
  <c r="A42" i="22"/>
  <c r="C22" i="22"/>
  <c r="C37" i="23" s="1"/>
  <c r="D35" i="23"/>
  <c r="B35" i="23"/>
  <c r="A35" i="23"/>
  <c r="D34" i="23"/>
  <c r="B34" i="23"/>
  <c r="A34" i="23"/>
  <c r="D33" i="23"/>
  <c r="B33" i="23"/>
  <c r="A33" i="23"/>
  <c r="D32" i="23"/>
  <c r="B32" i="23"/>
  <c r="A32" i="23"/>
  <c r="D31" i="23"/>
  <c r="B31" i="23"/>
  <c r="A31" i="23"/>
  <c r="D30" i="23"/>
  <c r="B30" i="23"/>
  <c r="A30" i="23"/>
  <c r="D29" i="23"/>
  <c r="B29" i="23"/>
  <c r="A29" i="23"/>
  <c r="D28" i="23"/>
  <c r="B28" i="23"/>
  <c r="A28" i="23"/>
  <c r="D27" i="23"/>
  <c r="B27" i="23"/>
  <c r="A27" i="23"/>
  <c r="D26" i="23"/>
  <c r="B26" i="23"/>
  <c r="A26" i="23"/>
  <c r="D25" i="23"/>
  <c r="B25" i="23"/>
  <c r="A25" i="23"/>
  <c r="D24" i="23"/>
  <c r="B24" i="23"/>
  <c r="A24" i="23"/>
  <c r="D23" i="23"/>
  <c r="B23" i="23"/>
  <c r="A23" i="23"/>
  <c r="D22" i="23"/>
  <c r="B22" i="23"/>
  <c r="A22" i="23"/>
  <c r="D21" i="23"/>
  <c r="B21" i="23"/>
  <c r="A21" i="23"/>
  <c r="D20" i="23"/>
  <c r="B4" i="22"/>
  <c r="B20" i="23" s="1"/>
  <c r="J18" i="23"/>
  <c r="I18" i="23"/>
  <c r="H18" i="23"/>
  <c r="G18" i="23"/>
  <c r="E18" i="23"/>
  <c r="B5" i="23" l="1"/>
  <c r="F18" i="23"/>
  <c r="H32" i="22"/>
  <c r="H46" i="23" s="1"/>
  <c r="H34" i="23"/>
  <c r="H25" i="23"/>
  <c r="K23" i="23"/>
  <c r="F35" i="22"/>
  <c r="F49" i="23" s="1"/>
  <c r="K22" i="23"/>
  <c r="I30" i="23"/>
  <c r="K26" i="23"/>
  <c r="B37" i="22"/>
  <c r="B51" i="23" s="1"/>
  <c r="F28" i="22"/>
  <c r="F42" i="23" s="1"/>
  <c r="C36" i="22"/>
  <c r="C50" i="23" s="1"/>
  <c r="C21" i="23"/>
  <c r="C29" i="23"/>
  <c r="C30" i="23"/>
  <c r="C35" i="23"/>
  <c r="B38" i="23"/>
  <c r="F32" i="22"/>
  <c r="F46" i="23" s="1"/>
  <c r="E35" i="23"/>
  <c r="H24" i="23"/>
  <c r="I28" i="23"/>
  <c r="G31" i="23"/>
  <c r="A54" i="19"/>
  <c r="C22" i="9"/>
  <c r="A35" i="19" s="1"/>
  <c r="A55" i="19"/>
  <c r="U2" i="21"/>
  <c r="V2" i="21"/>
  <c r="M2" i="21"/>
  <c r="N2" i="21"/>
  <c r="O2" i="21"/>
  <c r="P2" i="21"/>
  <c r="Q2" i="21"/>
  <c r="R2" i="21"/>
  <c r="S2" i="21"/>
  <c r="T2" i="21"/>
  <c r="F2" i="21"/>
  <c r="G2" i="21"/>
  <c r="H2" i="21"/>
  <c r="I2" i="21"/>
  <c r="J2" i="21"/>
  <c r="K2" i="21"/>
  <c r="L2" i="21"/>
  <c r="B92" i="21"/>
  <c r="A92" i="21"/>
  <c r="B91" i="21"/>
  <c r="C18" i="21" s="1"/>
  <c r="A91" i="21"/>
  <c r="B90" i="21"/>
  <c r="C17" i="21" s="1"/>
  <c r="A90" i="21"/>
  <c r="B89" i="21"/>
  <c r="C16" i="21" s="1"/>
  <c r="A89" i="21"/>
  <c r="B88" i="21"/>
  <c r="C15" i="21" s="1"/>
  <c r="A88" i="21"/>
  <c r="B87" i="21"/>
  <c r="C14" i="21" s="1"/>
  <c r="A87" i="21"/>
  <c r="B86" i="21"/>
  <c r="C13" i="21" s="1"/>
  <c r="A86" i="21"/>
  <c r="B85" i="21"/>
  <c r="C12" i="21" s="1"/>
  <c r="A85" i="21"/>
  <c r="B84" i="21"/>
  <c r="C11" i="21" s="1"/>
  <c r="A84" i="21"/>
  <c r="B83" i="21"/>
  <c r="C10" i="21" s="1"/>
  <c r="A83" i="21"/>
  <c r="B82" i="21"/>
  <c r="C9" i="21" s="1"/>
  <c r="A82" i="21"/>
  <c r="B81" i="21"/>
  <c r="C8" i="21" s="1"/>
  <c r="A81" i="21"/>
  <c r="B80" i="21"/>
  <c r="C7" i="21" s="1"/>
  <c r="A80" i="21"/>
  <c r="B79" i="21"/>
  <c r="C6" i="21" s="1"/>
  <c r="A79" i="21"/>
  <c r="B78" i="21"/>
  <c r="C5" i="21" s="1"/>
  <c r="A78" i="21"/>
  <c r="A77" i="21"/>
  <c r="B76" i="21"/>
  <c r="A74" i="21"/>
  <c r="A73" i="21"/>
  <c r="A72" i="21"/>
  <c r="A71" i="21"/>
  <c r="A70" i="21"/>
  <c r="A69" i="21"/>
  <c r="A68" i="21"/>
  <c r="A67" i="21"/>
  <c r="A66" i="21"/>
  <c r="A65" i="21"/>
  <c r="A64" i="21"/>
  <c r="A63" i="21"/>
  <c r="A62" i="21"/>
  <c r="A61" i="21"/>
  <c r="A60" i="21"/>
  <c r="A59" i="21"/>
  <c r="A57" i="21"/>
  <c r="A56" i="21"/>
  <c r="A55" i="21"/>
  <c r="A54" i="21"/>
  <c r="A53" i="21"/>
  <c r="A52" i="21"/>
  <c r="A51" i="21"/>
  <c r="A50" i="21"/>
  <c r="A49" i="21"/>
  <c r="A48" i="21"/>
  <c r="A47" i="21"/>
  <c r="A46" i="21"/>
  <c r="A45" i="21"/>
  <c r="A44" i="21"/>
  <c r="A43" i="21"/>
  <c r="A42" i="21"/>
  <c r="B19" i="21"/>
  <c r="A19" i="21"/>
  <c r="B18" i="21"/>
  <c r="A18" i="21"/>
  <c r="B17" i="21"/>
  <c r="A17" i="21"/>
  <c r="B16" i="21"/>
  <c r="A16" i="21"/>
  <c r="B15" i="21"/>
  <c r="A15" i="21"/>
  <c r="B14" i="21"/>
  <c r="A14" i="21"/>
  <c r="B13" i="21"/>
  <c r="A13" i="21"/>
  <c r="B12" i="21"/>
  <c r="A12" i="21"/>
  <c r="B11" i="21"/>
  <c r="A11" i="21"/>
  <c r="B10" i="21"/>
  <c r="A10" i="21"/>
  <c r="B9" i="21"/>
  <c r="A9" i="21"/>
  <c r="B8" i="21"/>
  <c r="A8" i="21"/>
  <c r="B7" i="21"/>
  <c r="A7" i="21"/>
  <c r="B6" i="21"/>
  <c r="A6" i="21"/>
  <c r="B5" i="21"/>
  <c r="A5" i="21"/>
  <c r="B4" i="21"/>
  <c r="A4" i="21"/>
  <c r="E2" i="21"/>
  <c r="G29" i="9"/>
  <c r="G43" i="19" s="1"/>
  <c r="G30" i="9"/>
  <c r="G44" i="19" s="1"/>
  <c r="G31" i="9"/>
  <c r="G45" i="19" s="1"/>
  <c r="G32" i="9"/>
  <c r="G46" i="19" s="1"/>
  <c r="G33" i="9"/>
  <c r="G47" i="19" s="1"/>
  <c r="G34" i="9"/>
  <c r="G48" i="19" s="1"/>
  <c r="G35" i="9"/>
  <c r="G49" i="19" s="1"/>
  <c r="G36" i="9"/>
  <c r="G50" i="19" s="1"/>
  <c r="G37" i="9"/>
  <c r="G51" i="19" s="1"/>
  <c r="G38" i="9"/>
  <c r="G52" i="19" s="1"/>
  <c r="G24" i="9"/>
  <c r="G38" i="19" s="1"/>
  <c r="G25" i="9"/>
  <c r="G39" i="19" s="1"/>
  <c r="G26" i="9"/>
  <c r="G40" i="19" s="1"/>
  <c r="G27" i="9"/>
  <c r="G41" i="19" s="1"/>
  <c r="G28" i="9"/>
  <c r="G42" i="19" s="1"/>
  <c r="G23" i="9"/>
  <c r="G37" i="19" s="1"/>
  <c r="A38" i="19"/>
  <c r="A39" i="19"/>
  <c r="A40" i="19"/>
  <c r="A41" i="19"/>
  <c r="A42" i="19"/>
  <c r="A43" i="19"/>
  <c r="A44" i="19"/>
  <c r="A45" i="19"/>
  <c r="A46" i="19"/>
  <c r="A47" i="19"/>
  <c r="A48" i="19"/>
  <c r="A49" i="19"/>
  <c r="A50" i="19"/>
  <c r="A51" i="19"/>
  <c r="A52" i="19"/>
  <c r="B36" i="19"/>
  <c r="A36" i="19"/>
  <c r="D19" i="19"/>
  <c r="D20" i="19"/>
  <c r="D21" i="19"/>
  <c r="D22" i="19"/>
  <c r="D23" i="19"/>
  <c r="D24" i="19"/>
  <c r="D25" i="19"/>
  <c r="D26" i="19"/>
  <c r="D27" i="19"/>
  <c r="D28" i="19"/>
  <c r="D29" i="19"/>
  <c r="D30" i="19"/>
  <c r="D31" i="19"/>
  <c r="D32" i="19"/>
  <c r="D33" i="19"/>
  <c r="B16" i="19"/>
  <c r="C16" i="19"/>
  <c r="D16" i="19"/>
  <c r="A16" i="19"/>
  <c r="A13" i="19"/>
  <c r="B3" i="19"/>
  <c r="A9" i="31" l="1"/>
  <c r="A62" i="19" s="1"/>
  <c r="A18" i="31"/>
  <c r="A71" i="19" s="1"/>
  <c r="A3" i="31"/>
  <c r="A56" i="19" s="1"/>
  <c r="A11" i="31"/>
  <c r="A64" i="19" s="1"/>
  <c r="C19" i="21"/>
  <c r="E19" i="21" s="1"/>
  <c r="A13" i="31"/>
  <c r="A66" i="19" s="1"/>
  <c r="A17" i="31"/>
  <c r="A70" i="19" s="1"/>
  <c r="A10" i="31"/>
  <c r="A63" i="19" s="1"/>
  <c r="A4" i="31"/>
  <c r="A57" i="19" s="1"/>
  <c r="A12" i="31"/>
  <c r="A65" i="19" s="1"/>
  <c r="A6" i="31"/>
  <c r="A59" i="19" s="1"/>
  <c r="A14" i="31"/>
  <c r="A67" i="19" s="1"/>
  <c r="A5" i="31"/>
  <c r="A58" i="19" s="1"/>
  <c r="A7" i="31"/>
  <c r="A60" i="19" s="1"/>
  <c r="A15" i="31"/>
  <c r="A68" i="19" s="1"/>
  <c r="A8" i="31"/>
  <c r="A61" i="19" s="1"/>
  <c r="A16" i="31"/>
  <c r="A69" i="19" s="1"/>
  <c r="C42" i="21"/>
  <c r="H35" i="23"/>
  <c r="I33" i="23"/>
  <c r="E31" i="23"/>
  <c r="F33" i="23"/>
  <c r="I22" i="23"/>
  <c r="E22" i="23"/>
  <c r="F25" i="22"/>
  <c r="F39" i="23" s="1"/>
  <c r="G24" i="23"/>
  <c r="J24" i="23"/>
  <c r="F22" i="23"/>
  <c r="J20" i="23"/>
  <c r="G32" i="23"/>
  <c r="G22" i="23"/>
  <c r="D39" i="22"/>
  <c r="D53" i="23" s="1"/>
  <c r="H22" i="23"/>
  <c r="H5" i="23" s="1"/>
  <c r="F39" i="22"/>
  <c r="F53" i="23" s="1"/>
  <c r="E32" i="23"/>
  <c r="E38" i="22"/>
  <c r="E52" i="23" s="1"/>
  <c r="F21" i="23"/>
  <c r="I21" i="23"/>
  <c r="H39" i="22"/>
  <c r="H53" i="23" s="1"/>
  <c r="B30" i="22"/>
  <c r="B44" i="23" s="1"/>
  <c r="G28" i="23"/>
  <c r="D32" i="22"/>
  <c r="D46" i="23" s="1"/>
  <c r="K20" i="23"/>
  <c r="D38" i="22"/>
  <c r="D52" i="23" s="1"/>
  <c r="E32" i="22"/>
  <c r="E46" i="23" s="1"/>
  <c r="E28" i="23"/>
  <c r="J22" i="23"/>
  <c r="F31" i="22"/>
  <c r="F45" i="23" s="1"/>
  <c r="C32" i="22"/>
  <c r="C46" i="23" s="1"/>
  <c r="J31" i="23"/>
  <c r="F24" i="22"/>
  <c r="F38" i="23" s="1"/>
  <c r="B32" i="22"/>
  <c r="B46" i="23" s="1"/>
  <c r="H28" i="23"/>
  <c r="G32" i="22"/>
  <c r="G46" i="23" s="1"/>
  <c r="C26" i="22"/>
  <c r="C40" i="23" s="1"/>
  <c r="H27" i="23"/>
  <c r="D26" i="22"/>
  <c r="D40" i="23" s="1"/>
  <c r="C28" i="23"/>
  <c r="H24" i="22"/>
  <c r="H38" i="23" s="1"/>
  <c r="J28" i="23"/>
  <c r="F26" i="22"/>
  <c r="F40" i="23" s="1"/>
  <c r="C22" i="23"/>
  <c r="B26" i="22"/>
  <c r="B40" i="23" s="1"/>
  <c r="E26" i="22"/>
  <c r="E40" i="23" s="1"/>
  <c r="K28" i="23"/>
  <c r="G26" i="22"/>
  <c r="G40" i="23" s="1"/>
  <c r="E20" i="23"/>
  <c r="D33" i="22"/>
  <c r="D47" i="23" s="1"/>
  <c r="J27" i="23"/>
  <c r="C31" i="23"/>
  <c r="F30" i="22"/>
  <c r="F44" i="23" s="1"/>
  <c r="E33" i="22"/>
  <c r="E47" i="23" s="1"/>
  <c r="D25" i="22"/>
  <c r="D39" i="23" s="1"/>
  <c r="D35" i="22"/>
  <c r="D49" i="23" s="1"/>
  <c r="I26" i="23"/>
  <c r="F33" i="22"/>
  <c r="F47" i="23" s="1"/>
  <c r="B25" i="22"/>
  <c r="B39" i="23" s="1"/>
  <c r="K27" i="23"/>
  <c r="H31" i="22"/>
  <c r="H45" i="23" s="1"/>
  <c r="I27" i="23"/>
  <c r="G33" i="22"/>
  <c r="G47" i="23" s="1"/>
  <c r="F31" i="23"/>
  <c r="E29" i="23"/>
  <c r="J21" i="23"/>
  <c r="C31" i="22"/>
  <c r="C45" i="23" s="1"/>
  <c r="C33" i="22"/>
  <c r="C47" i="23" s="1"/>
  <c r="D30" i="22"/>
  <c r="D44" i="23" s="1"/>
  <c r="G27" i="23"/>
  <c r="I29" i="23"/>
  <c r="H29" i="23"/>
  <c r="F27" i="23"/>
  <c r="F29" i="23"/>
  <c r="G21" i="23"/>
  <c r="B31" i="22"/>
  <c r="B45" i="23" s="1"/>
  <c r="B33" i="22"/>
  <c r="B47" i="23" s="1"/>
  <c r="G30" i="22"/>
  <c r="G44" i="23" s="1"/>
  <c r="E27" i="23"/>
  <c r="J29" i="23"/>
  <c r="E21" i="23"/>
  <c r="D31" i="22"/>
  <c r="D45" i="23" s="1"/>
  <c r="G29" i="23"/>
  <c r="H21" i="23"/>
  <c r="G25" i="22"/>
  <c r="G39" i="23" s="1"/>
  <c r="K31" i="23"/>
  <c r="E35" i="22"/>
  <c r="E49" i="23" s="1"/>
  <c r="F28" i="23"/>
  <c r="E28" i="22"/>
  <c r="E42" i="23" s="1"/>
  <c r="I32" i="23"/>
  <c r="J23" i="23"/>
  <c r="I23" i="23"/>
  <c r="F25" i="23"/>
  <c r="C23" i="23"/>
  <c r="C35" i="22"/>
  <c r="C49" i="23" s="1"/>
  <c r="G27" i="22"/>
  <c r="G41" i="23" s="1"/>
  <c r="I31" i="23"/>
  <c r="B35" i="22"/>
  <c r="B49" i="23" s="1"/>
  <c r="F27" i="22"/>
  <c r="F41" i="23" s="1"/>
  <c r="E24" i="23"/>
  <c r="I24" i="23"/>
  <c r="E23" i="23"/>
  <c r="C24" i="23"/>
  <c r="G35" i="22"/>
  <c r="G49" i="23" s="1"/>
  <c r="E36" i="22"/>
  <c r="E50" i="23" s="1"/>
  <c r="H23" i="23"/>
  <c r="H9" i="23" s="1"/>
  <c r="C27" i="22"/>
  <c r="C41" i="23" s="1"/>
  <c r="B27" i="22"/>
  <c r="B41" i="23" s="1"/>
  <c r="G23" i="23"/>
  <c r="H32" i="23"/>
  <c r="C32" i="23"/>
  <c r="F23" i="23"/>
  <c r="E27" i="22"/>
  <c r="E41" i="23" s="1"/>
  <c r="F29" i="22"/>
  <c r="F43" i="23" s="1"/>
  <c r="H27" i="22"/>
  <c r="H41" i="23" s="1"/>
  <c r="H36" i="22"/>
  <c r="H50" i="23" s="1"/>
  <c r="D36" i="22"/>
  <c r="D50" i="23" s="1"/>
  <c r="F36" i="22"/>
  <c r="F50" i="23" s="1"/>
  <c r="H28" i="22"/>
  <c r="H42" i="23" s="1"/>
  <c r="H34" i="22"/>
  <c r="H48" i="23" s="1"/>
  <c r="H38" i="22"/>
  <c r="H52" i="23" s="1"/>
  <c r="H29" i="22"/>
  <c r="H43" i="23" s="1"/>
  <c r="B36" i="22"/>
  <c r="B50" i="23" s="1"/>
  <c r="B28" i="22"/>
  <c r="B42" i="23" s="1"/>
  <c r="H26" i="22"/>
  <c r="H40" i="23" s="1"/>
  <c r="G29" i="22"/>
  <c r="G43" i="23" s="1"/>
  <c r="H37" i="22"/>
  <c r="H51" i="23" s="1"/>
  <c r="E29" i="22"/>
  <c r="E43" i="23" s="1"/>
  <c r="H33" i="22"/>
  <c r="H47" i="23" s="1"/>
  <c r="H30" i="22"/>
  <c r="H44" i="23" s="1"/>
  <c r="H35" i="22"/>
  <c r="H49" i="23" s="1"/>
  <c r="J32" i="23"/>
  <c r="D28" i="22"/>
  <c r="D42" i="23" s="1"/>
  <c r="D29" i="22"/>
  <c r="D43" i="23" s="1"/>
  <c r="H25" i="22"/>
  <c r="H39" i="23" s="1"/>
  <c r="H31" i="23"/>
  <c r="E33" i="23"/>
  <c r="H30" i="23"/>
  <c r="C34" i="22"/>
  <c r="C48" i="23" s="1"/>
  <c r="F34" i="22"/>
  <c r="F48" i="23" s="1"/>
  <c r="K30" i="23"/>
  <c r="B34" i="22"/>
  <c r="B48" i="23" s="1"/>
  <c r="G28" i="22"/>
  <c r="G42" i="23" s="1"/>
  <c r="G33" i="23"/>
  <c r="H33" i="23"/>
  <c r="H8" i="23" s="1"/>
  <c r="E7" i="23"/>
  <c r="E30" i="23"/>
  <c r="G34" i="22"/>
  <c r="G48" i="23" s="1"/>
  <c r="G37" i="22"/>
  <c r="G51" i="23" s="1"/>
  <c r="F32" i="23"/>
  <c r="E34" i="22"/>
  <c r="E48" i="23" s="1"/>
  <c r="K24" i="23"/>
  <c r="G36" i="22"/>
  <c r="G50" i="23" s="1"/>
  <c r="C28" i="22"/>
  <c r="C42" i="23" s="1"/>
  <c r="F30" i="23"/>
  <c r="F24" i="23"/>
  <c r="K32" i="23"/>
  <c r="C37" i="22"/>
  <c r="C51" i="23" s="1"/>
  <c r="D37" i="22"/>
  <c r="D51" i="23" s="1"/>
  <c r="E37" i="22"/>
  <c r="E51" i="23" s="1"/>
  <c r="C27" i="23"/>
  <c r="F37" i="22"/>
  <c r="F51" i="23" s="1"/>
  <c r="E25" i="23"/>
  <c r="I35" i="23"/>
  <c r="F38" i="22"/>
  <c r="F52" i="23" s="1"/>
  <c r="E25" i="22"/>
  <c r="E39" i="23" s="1"/>
  <c r="J30" i="23"/>
  <c r="G4" i="22"/>
  <c r="G20" i="23" s="1"/>
  <c r="C20" i="23"/>
  <c r="F4" i="22"/>
  <c r="F20" i="23" s="1"/>
  <c r="E26" i="23"/>
  <c r="F35" i="23"/>
  <c r="C38" i="22"/>
  <c r="C52" i="23" s="1"/>
  <c r="C39" i="22"/>
  <c r="C53" i="23" s="1"/>
  <c r="E31" i="22"/>
  <c r="E45" i="23" s="1"/>
  <c r="G31" i="22"/>
  <c r="G45" i="23" s="1"/>
  <c r="C24" i="22"/>
  <c r="C38" i="23" s="1"/>
  <c r="E24" i="22"/>
  <c r="E38" i="23" s="1"/>
  <c r="D27" i="22"/>
  <c r="D41" i="23" s="1"/>
  <c r="K35" i="23"/>
  <c r="G38" i="22"/>
  <c r="G52" i="23" s="1"/>
  <c r="C26" i="23"/>
  <c r="F34" i="23"/>
  <c r="G35" i="23"/>
  <c r="B39" i="22"/>
  <c r="B53" i="23" s="1"/>
  <c r="D24" i="22"/>
  <c r="D38" i="23" s="1"/>
  <c r="I34" i="23"/>
  <c r="I20" i="23"/>
  <c r="H4" i="22"/>
  <c r="H20" i="23" s="1"/>
  <c r="H26" i="23"/>
  <c r="B38" i="22"/>
  <c r="B52" i="23" s="1"/>
  <c r="C30" i="22"/>
  <c r="C44" i="23" s="1"/>
  <c r="E30" i="22"/>
  <c r="E44" i="23" s="1"/>
  <c r="C25" i="22"/>
  <c r="C39" i="23" s="1"/>
  <c r="D34" i="22"/>
  <c r="D48" i="23" s="1"/>
  <c r="J26" i="23"/>
  <c r="G24" i="22"/>
  <c r="G38" i="23" s="1"/>
  <c r="K29" i="23"/>
  <c r="E34" i="23"/>
  <c r="J35" i="23"/>
  <c r="G34" i="23"/>
  <c r="E39" i="22"/>
  <c r="E53" i="23" s="1"/>
  <c r="G39" i="22"/>
  <c r="G53" i="23" s="1"/>
  <c r="G26" i="23"/>
  <c r="F26" i="23"/>
  <c r="G30" i="23"/>
  <c r="K21" i="23"/>
  <c r="J34" i="23"/>
  <c r="C34" i="23"/>
  <c r="J33" i="23"/>
  <c r="C33" i="23"/>
  <c r="K33" i="23"/>
  <c r="J25" i="23"/>
  <c r="G25" i="23"/>
  <c r="I25" i="23"/>
  <c r="C25" i="23"/>
  <c r="K25" i="23"/>
  <c r="C29" i="22"/>
  <c r="C43" i="23" s="1"/>
  <c r="K34" i="23"/>
  <c r="B29" i="22"/>
  <c r="B43" i="23" s="1"/>
  <c r="E42" i="21"/>
  <c r="M42" i="21"/>
  <c r="V42" i="21"/>
  <c r="F42" i="21"/>
  <c r="N42" i="21"/>
  <c r="W42" i="21"/>
  <c r="G42" i="21"/>
  <c r="O42" i="21"/>
  <c r="H42" i="21"/>
  <c r="Q42" i="21"/>
  <c r="I42" i="21"/>
  <c r="R42" i="21"/>
  <c r="D42" i="21"/>
  <c r="J42" i="21"/>
  <c r="K42" i="21"/>
  <c r="L42" i="21"/>
  <c r="S42" i="21"/>
  <c r="T42" i="21"/>
  <c r="U42" i="21"/>
  <c r="C46" i="21"/>
  <c r="M46" i="21"/>
  <c r="U46" i="21"/>
  <c r="D46" i="21"/>
  <c r="N46" i="21"/>
  <c r="V46" i="21"/>
  <c r="E46" i="21"/>
  <c r="O46" i="21"/>
  <c r="W46" i="21"/>
  <c r="F46" i="21"/>
  <c r="P46" i="21"/>
  <c r="G46" i="21"/>
  <c r="Q46" i="21"/>
  <c r="H46" i="21"/>
  <c r="R46" i="21"/>
  <c r="J46" i="21"/>
  <c r="S46" i="21"/>
  <c r="L46" i="21"/>
  <c r="T46" i="21"/>
  <c r="K46" i="21"/>
  <c r="I46" i="21"/>
  <c r="D50" i="21"/>
  <c r="N50" i="21"/>
  <c r="V50" i="21"/>
  <c r="E50" i="21"/>
  <c r="O50" i="21"/>
  <c r="W50" i="21"/>
  <c r="F50" i="21"/>
  <c r="P50" i="21"/>
  <c r="G50" i="21"/>
  <c r="Q50" i="21"/>
  <c r="J50" i="21"/>
  <c r="R50" i="21"/>
  <c r="K50" i="21"/>
  <c r="S50" i="21"/>
  <c r="L50" i="21"/>
  <c r="T50" i="21"/>
  <c r="U50" i="21"/>
  <c r="C50" i="21"/>
  <c r="M50" i="21"/>
  <c r="I50" i="21"/>
  <c r="H50" i="21"/>
  <c r="I54" i="21"/>
  <c r="R54" i="21"/>
  <c r="J54" i="21"/>
  <c r="S54" i="21"/>
  <c r="K54" i="21"/>
  <c r="T54" i="21"/>
  <c r="C54" i="21"/>
  <c r="L54" i="21"/>
  <c r="U54" i="21"/>
  <c r="D54" i="21"/>
  <c r="M54" i="21"/>
  <c r="V54" i="21"/>
  <c r="E54" i="21"/>
  <c r="N54" i="21"/>
  <c r="W54" i="21"/>
  <c r="F54" i="21"/>
  <c r="P54" i="21"/>
  <c r="G54" i="21"/>
  <c r="Q54" i="21"/>
  <c r="H54" i="21"/>
  <c r="O54" i="21"/>
  <c r="H47" i="21"/>
  <c r="R47" i="21"/>
  <c r="I47" i="21"/>
  <c r="S47" i="21"/>
  <c r="J47" i="21"/>
  <c r="T47" i="21"/>
  <c r="C47" i="21"/>
  <c r="M47" i="21"/>
  <c r="U47" i="21"/>
  <c r="D47" i="21"/>
  <c r="N47" i="21"/>
  <c r="V47" i="21"/>
  <c r="E47" i="21"/>
  <c r="O47" i="21"/>
  <c r="W47" i="21"/>
  <c r="F47" i="21"/>
  <c r="P47" i="21"/>
  <c r="Q47" i="21"/>
  <c r="G47" i="21"/>
  <c r="L47" i="21"/>
  <c r="K47" i="21"/>
  <c r="G43" i="21"/>
  <c r="O43" i="21"/>
  <c r="W43" i="21"/>
  <c r="H43" i="21"/>
  <c r="P43" i="21"/>
  <c r="I43" i="21"/>
  <c r="Q43" i="21"/>
  <c r="J43" i="21"/>
  <c r="R43" i="21"/>
  <c r="K43" i="21"/>
  <c r="S43" i="21"/>
  <c r="C43" i="21"/>
  <c r="L43" i="21"/>
  <c r="T43" i="21"/>
  <c r="D43" i="21"/>
  <c r="M43" i="21"/>
  <c r="U43" i="21"/>
  <c r="E43" i="21"/>
  <c r="N43" i="21"/>
  <c r="V43" i="21"/>
  <c r="F43" i="21"/>
  <c r="K44" i="21"/>
  <c r="S44" i="21"/>
  <c r="C44" i="21"/>
  <c r="L44" i="21"/>
  <c r="T44" i="21"/>
  <c r="D44" i="21"/>
  <c r="M44" i="21"/>
  <c r="U44" i="21"/>
  <c r="E44" i="21"/>
  <c r="N44" i="21"/>
  <c r="V44" i="21"/>
  <c r="F44" i="21"/>
  <c r="O44" i="21"/>
  <c r="W44" i="21"/>
  <c r="G44" i="21"/>
  <c r="P44" i="21"/>
  <c r="H44" i="21"/>
  <c r="Q44" i="21"/>
  <c r="J44" i="21"/>
  <c r="R44" i="21"/>
  <c r="I44" i="21"/>
  <c r="F52" i="21"/>
  <c r="O52" i="21"/>
  <c r="G52" i="21"/>
  <c r="P52" i="21"/>
  <c r="H52" i="21"/>
  <c r="Q52" i="21"/>
  <c r="I52" i="21"/>
  <c r="S52" i="21"/>
  <c r="J52" i="21"/>
  <c r="T52" i="21"/>
  <c r="C52" i="21"/>
  <c r="K52" i="21"/>
  <c r="U52" i="21"/>
  <c r="D52" i="21"/>
  <c r="L52" i="21"/>
  <c r="V52" i="21"/>
  <c r="E52" i="21"/>
  <c r="M52" i="21"/>
  <c r="W52" i="21"/>
  <c r="R52" i="21"/>
  <c r="N52" i="21"/>
  <c r="J56" i="21"/>
  <c r="S56" i="21"/>
  <c r="C56" i="21"/>
  <c r="K56" i="21"/>
  <c r="D56" i="21"/>
  <c r="L56" i="21"/>
  <c r="U56" i="21"/>
  <c r="E56" i="21"/>
  <c r="M56" i="21"/>
  <c r="V56" i="21"/>
  <c r="F56" i="21"/>
  <c r="O56" i="21"/>
  <c r="W56" i="21"/>
  <c r="G56" i="21"/>
  <c r="P56" i="21"/>
  <c r="H56" i="21"/>
  <c r="Q56" i="21"/>
  <c r="I56" i="21"/>
  <c r="R56" i="21"/>
  <c r="T56" i="21"/>
  <c r="N56" i="21"/>
  <c r="J51" i="21"/>
  <c r="S51" i="21"/>
  <c r="K51" i="21"/>
  <c r="T51" i="21"/>
  <c r="C51" i="21"/>
  <c r="L51" i="21"/>
  <c r="U51" i="21"/>
  <c r="D51" i="21"/>
  <c r="M51" i="21"/>
  <c r="V51" i="21"/>
  <c r="E51" i="21"/>
  <c r="O51" i="21"/>
  <c r="W51" i="21"/>
  <c r="F51" i="21"/>
  <c r="P51" i="21"/>
  <c r="H51" i="21"/>
  <c r="Q51" i="21"/>
  <c r="I51" i="21"/>
  <c r="R51" i="21"/>
  <c r="G51" i="21"/>
  <c r="N51" i="21"/>
  <c r="E55" i="21"/>
  <c r="M55" i="21"/>
  <c r="W55" i="21"/>
  <c r="F55" i="21"/>
  <c r="O55" i="21"/>
  <c r="G55" i="21"/>
  <c r="P55" i="21"/>
  <c r="H55" i="21"/>
  <c r="Q55" i="21"/>
  <c r="I55" i="21"/>
  <c r="S55" i="21"/>
  <c r="J55" i="21"/>
  <c r="T55" i="21"/>
  <c r="C55" i="21"/>
  <c r="K55" i="21"/>
  <c r="U55" i="21"/>
  <c r="D55" i="21"/>
  <c r="L55" i="21"/>
  <c r="V55" i="21"/>
  <c r="R55" i="21"/>
  <c r="N55" i="21"/>
  <c r="E48" i="21"/>
  <c r="N48" i="21"/>
  <c r="V48" i="21"/>
  <c r="F48" i="21"/>
  <c r="O48" i="21"/>
  <c r="W48" i="21"/>
  <c r="G48" i="21"/>
  <c r="P48" i="21"/>
  <c r="H48" i="21"/>
  <c r="Q48" i="21"/>
  <c r="J48" i="21"/>
  <c r="R48" i="21"/>
  <c r="K48" i="21"/>
  <c r="S48" i="21"/>
  <c r="C48" i="21"/>
  <c r="L48" i="21"/>
  <c r="T48" i="21"/>
  <c r="D48" i="21"/>
  <c r="M48" i="21"/>
  <c r="U48" i="21"/>
  <c r="I48" i="21"/>
  <c r="G45" i="21"/>
  <c r="P45" i="21"/>
  <c r="H45" i="21"/>
  <c r="Q45" i="21"/>
  <c r="I45" i="21"/>
  <c r="R45" i="21"/>
  <c r="J45" i="21"/>
  <c r="S45" i="21"/>
  <c r="K45" i="21"/>
  <c r="T45" i="21"/>
  <c r="C45" i="21"/>
  <c r="L45" i="21"/>
  <c r="U45" i="21"/>
  <c r="D45" i="21"/>
  <c r="M45" i="21"/>
  <c r="V45" i="21"/>
  <c r="F45" i="21"/>
  <c r="O45" i="21"/>
  <c r="W45" i="21"/>
  <c r="E45" i="21"/>
  <c r="N45" i="21"/>
  <c r="I49" i="21"/>
  <c r="Q49" i="21"/>
  <c r="J49" i="21"/>
  <c r="R49" i="21"/>
  <c r="C49" i="21"/>
  <c r="K49" i="21"/>
  <c r="S49" i="21"/>
  <c r="D49" i="21"/>
  <c r="L49" i="21"/>
  <c r="T49" i="21"/>
  <c r="E49" i="21"/>
  <c r="M49" i="21"/>
  <c r="U49" i="21"/>
  <c r="F49" i="21"/>
  <c r="N49" i="21"/>
  <c r="V49" i="21"/>
  <c r="G49" i="21"/>
  <c r="O49" i="21"/>
  <c r="W49" i="21"/>
  <c r="H49" i="21"/>
  <c r="P49" i="21"/>
  <c r="C53" i="21"/>
  <c r="K53" i="21"/>
  <c r="U53" i="21"/>
  <c r="D53" i="21"/>
  <c r="L53" i="21"/>
  <c r="V53" i="21"/>
  <c r="E53" i="21"/>
  <c r="M53" i="21"/>
  <c r="W53" i="21"/>
  <c r="F53" i="21"/>
  <c r="O53" i="21"/>
  <c r="G53" i="21"/>
  <c r="Q53" i="21"/>
  <c r="H53" i="21"/>
  <c r="R53" i="21"/>
  <c r="I53" i="21"/>
  <c r="S53" i="21"/>
  <c r="J53" i="21"/>
  <c r="T53" i="21"/>
  <c r="P53" i="21"/>
  <c r="N53" i="21"/>
  <c r="F57" i="21"/>
  <c r="N57" i="21"/>
  <c r="V57" i="21"/>
  <c r="H57" i="21"/>
  <c r="P57" i="21"/>
  <c r="I57" i="21"/>
  <c r="Q57" i="21"/>
  <c r="J57" i="21"/>
  <c r="R57" i="21"/>
  <c r="C57" i="21"/>
  <c r="K57" i="21"/>
  <c r="S57" i="21"/>
  <c r="D57" i="21"/>
  <c r="L57" i="21"/>
  <c r="T57" i="21"/>
  <c r="E57" i="21"/>
  <c r="E74" i="21"/>
  <c r="D18" i="31" s="1"/>
  <c r="M74" i="21"/>
  <c r="U74" i="21"/>
  <c r="G57" i="21"/>
  <c r="F74" i="21"/>
  <c r="N74" i="21"/>
  <c r="V74" i="21"/>
  <c r="M57" i="21"/>
  <c r="G74" i="21"/>
  <c r="O74" i="21"/>
  <c r="W74" i="21"/>
  <c r="O57" i="21"/>
  <c r="H74" i="21"/>
  <c r="P74" i="21"/>
  <c r="U57" i="21"/>
  <c r="I74" i="21"/>
  <c r="Q74" i="21"/>
  <c r="W57" i="21"/>
  <c r="J74" i="21"/>
  <c r="R74" i="21"/>
  <c r="C74" i="21"/>
  <c r="K74" i="21"/>
  <c r="S74" i="21"/>
  <c r="T74" i="21"/>
  <c r="L74" i="21"/>
  <c r="D74" i="21"/>
  <c r="U14" i="21"/>
  <c r="Q71" i="21"/>
  <c r="D65" i="21"/>
  <c r="C9" i="31" s="1"/>
  <c r="L18" i="21"/>
  <c r="V62" i="21"/>
  <c r="G70" i="21"/>
  <c r="F60" i="21"/>
  <c r="E4" i="31" s="1"/>
  <c r="W68" i="21"/>
  <c r="T61" i="21"/>
  <c r="N72" i="21"/>
  <c r="Q67" i="21"/>
  <c r="W66" i="21"/>
  <c r="B19" i="19"/>
  <c r="B20" i="19"/>
  <c r="B21" i="19"/>
  <c r="B22" i="19"/>
  <c r="B23" i="19"/>
  <c r="B24" i="19"/>
  <c r="B25" i="19"/>
  <c r="B26" i="19"/>
  <c r="B27" i="19"/>
  <c r="B28" i="19"/>
  <c r="B29" i="19"/>
  <c r="B30" i="19"/>
  <c r="B31" i="19"/>
  <c r="B32" i="19"/>
  <c r="B33" i="19"/>
  <c r="B18" i="19"/>
  <c r="G5" i="23" l="1"/>
  <c r="F5" i="23"/>
  <c r="E5" i="23"/>
  <c r="C18" i="31"/>
  <c r="C71" i="19" s="1"/>
  <c r="I18" i="31"/>
  <c r="B3" i="31"/>
  <c r="B56" i="19" s="1"/>
  <c r="F18" i="31"/>
  <c r="F71" i="19" s="1"/>
  <c r="J18" i="31"/>
  <c r="J71" i="19" s="1"/>
  <c r="O18" i="31"/>
  <c r="O71" i="19" s="1"/>
  <c r="M18" i="31"/>
  <c r="M71" i="19" s="1"/>
  <c r="M16" i="31"/>
  <c r="M69" i="19" s="1"/>
  <c r="P11" i="31"/>
  <c r="P64" i="19" s="1"/>
  <c r="B18" i="31"/>
  <c r="B71" i="19" s="1"/>
  <c r="G18" i="31"/>
  <c r="G71" i="19" s="1"/>
  <c r="E18" i="31"/>
  <c r="E71" i="19" s="1"/>
  <c r="N18" i="31"/>
  <c r="N71" i="19" s="1"/>
  <c r="L18" i="31"/>
  <c r="L71" i="19" s="1"/>
  <c r="P18" i="31"/>
  <c r="P71" i="19" s="1"/>
  <c r="F14" i="31"/>
  <c r="F67" i="19" s="1"/>
  <c r="H18" i="31"/>
  <c r="H71" i="19" s="1"/>
  <c r="P15" i="31"/>
  <c r="P68" i="19" s="1"/>
  <c r="K18" i="31"/>
  <c r="K71" i="19" s="1"/>
  <c r="L19" i="21"/>
  <c r="F19" i="21"/>
  <c r="I19" i="21"/>
  <c r="K19" i="21"/>
  <c r="G19" i="21"/>
  <c r="M19" i="21"/>
  <c r="H19" i="21"/>
  <c r="J19" i="21"/>
  <c r="S19" i="21"/>
  <c r="U19" i="21"/>
  <c r="O19" i="21"/>
  <c r="R19" i="21"/>
  <c r="N19" i="21"/>
  <c r="Q19" i="21"/>
  <c r="P19" i="21"/>
  <c r="V19" i="21"/>
  <c r="T19" i="21"/>
  <c r="S59" i="21"/>
  <c r="I71" i="19"/>
  <c r="D71" i="19"/>
  <c r="E4" i="21"/>
  <c r="E4" i="23"/>
  <c r="G8" i="23"/>
  <c r="F9" i="23"/>
  <c r="E8" i="23"/>
  <c r="E9" i="23"/>
  <c r="G11" i="23"/>
  <c r="F10" i="23"/>
  <c r="E10" i="23"/>
  <c r="G10" i="23"/>
  <c r="G7" i="23"/>
  <c r="E11" i="23"/>
  <c r="F11" i="23"/>
  <c r="G9" i="23"/>
  <c r="F8" i="23"/>
  <c r="H7" i="23"/>
  <c r="F6" i="23"/>
  <c r="H10" i="23"/>
  <c r="H6" i="23"/>
  <c r="E6" i="23"/>
  <c r="F7" i="23"/>
  <c r="H11" i="23"/>
  <c r="G6" i="23"/>
  <c r="G4" i="23"/>
  <c r="F4" i="23"/>
  <c r="H4" i="23"/>
  <c r="E57" i="19"/>
  <c r="E16" i="19"/>
  <c r="J16" i="19"/>
  <c r="I16" i="19"/>
  <c r="H16" i="19"/>
  <c r="H3" i="19"/>
  <c r="G16" i="19"/>
  <c r="F16" i="19"/>
  <c r="F3" i="22"/>
  <c r="H14" i="21"/>
  <c r="G16" i="21"/>
  <c r="C62" i="19"/>
  <c r="G3" i="22"/>
  <c r="H3" i="22"/>
  <c r="K19" i="23"/>
  <c r="O16" i="21"/>
  <c r="T16" i="21"/>
  <c r="P14" i="21"/>
  <c r="M14" i="21"/>
  <c r="O66" i="21"/>
  <c r="E17" i="21"/>
  <c r="J14" i="21"/>
  <c r="S14" i="21"/>
  <c r="L16" i="21"/>
  <c r="J13" i="21"/>
  <c r="R14" i="21"/>
  <c r="O14" i="21"/>
  <c r="I16" i="21"/>
  <c r="D72" i="21"/>
  <c r="T70" i="21"/>
  <c r="K7" i="21"/>
  <c r="W62" i="21"/>
  <c r="Q62" i="21"/>
  <c r="C62" i="21"/>
  <c r="M62" i="21"/>
  <c r="K62" i="21"/>
  <c r="H62" i="21"/>
  <c r="S62" i="21"/>
  <c r="N62" i="21"/>
  <c r="P62" i="21"/>
  <c r="J62" i="21"/>
  <c r="E62" i="21"/>
  <c r="T62" i="21"/>
  <c r="R62" i="21"/>
  <c r="F62" i="21"/>
  <c r="U62" i="21"/>
  <c r="E66" i="21"/>
  <c r="M66" i="21"/>
  <c r="H66" i="21"/>
  <c r="K66" i="21"/>
  <c r="C66" i="21"/>
  <c r="U66" i="21"/>
  <c r="P66" i="21"/>
  <c r="S66" i="21"/>
  <c r="F66" i="21"/>
  <c r="L66" i="21"/>
  <c r="N66" i="21"/>
  <c r="I66" i="21"/>
  <c r="T66" i="21"/>
  <c r="V66" i="21"/>
  <c r="Q66" i="21"/>
  <c r="G66" i="21"/>
  <c r="V16" i="21"/>
  <c r="P16" i="21"/>
  <c r="M17" i="21"/>
  <c r="G72" i="21"/>
  <c r="L72" i="21"/>
  <c r="O72" i="21"/>
  <c r="J72" i="21"/>
  <c r="T72" i="21"/>
  <c r="W72" i="21"/>
  <c r="R72" i="21"/>
  <c r="E72" i="21"/>
  <c r="H72" i="21"/>
  <c r="M72" i="21"/>
  <c r="P72" i="21"/>
  <c r="C72" i="21"/>
  <c r="U72" i="21"/>
  <c r="K72" i="21"/>
  <c r="F72" i="21"/>
  <c r="N18" i="21"/>
  <c r="T73" i="21"/>
  <c r="G73" i="21"/>
  <c r="Q73" i="21"/>
  <c r="J73" i="21"/>
  <c r="E73" i="21"/>
  <c r="O73" i="21"/>
  <c r="R73" i="21"/>
  <c r="M73" i="21"/>
  <c r="W73" i="21"/>
  <c r="C73" i="21"/>
  <c r="U73" i="21"/>
  <c r="K73" i="21"/>
  <c r="F73" i="21"/>
  <c r="H73" i="21"/>
  <c r="S73" i="21"/>
  <c r="N73" i="21"/>
  <c r="P73" i="21"/>
  <c r="L73" i="21"/>
  <c r="I73" i="21"/>
  <c r="Q59" i="21"/>
  <c r="D59" i="21"/>
  <c r="E59" i="21"/>
  <c r="L59" i="21"/>
  <c r="J59" i="21"/>
  <c r="M59" i="21"/>
  <c r="W59" i="21"/>
  <c r="R59" i="21"/>
  <c r="U59" i="21"/>
  <c r="G59" i="21"/>
  <c r="H59" i="21"/>
  <c r="F59" i="21"/>
  <c r="P59" i="21"/>
  <c r="K59" i="21"/>
  <c r="O59" i="21"/>
  <c r="I59" i="21"/>
  <c r="V59" i="21"/>
  <c r="Q70" i="21"/>
  <c r="D66" i="21"/>
  <c r="G62" i="21"/>
  <c r="L65" i="21"/>
  <c r="S72" i="21"/>
  <c r="K69" i="21"/>
  <c r="T59" i="21"/>
  <c r="J70" i="21"/>
  <c r="E12" i="21"/>
  <c r="R67" i="21"/>
  <c r="M67" i="21"/>
  <c r="O67" i="21"/>
  <c r="C67" i="21"/>
  <c r="U67" i="21"/>
  <c r="W67" i="21"/>
  <c r="K67" i="21"/>
  <c r="H67" i="21"/>
  <c r="S67" i="21"/>
  <c r="F67" i="21"/>
  <c r="P67" i="21"/>
  <c r="D67" i="21"/>
  <c r="N67" i="21"/>
  <c r="I67" i="21"/>
  <c r="L67" i="21"/>
  <c r="V67" i="21"/>
  <c r="J67" i="21"/>
  <c r="E67" i="21"/>
  <c r="K68" i="21"/>
  <c r="M68" i="21"/>
  <c r="H68" i="21"/>
  <c r="S68" i="21"/>
  <c r="U68" i="21"/>
  <c r="P68" i="21"/>
  <c r="F68" i="21"/>
  <c r="I68" i="21"/>
  <c r="D68" i="21"/>
  <c r="N68" i="21"/>
  <c r="Q68" i="21"/>
  <c r="L68" i="21"/>
  <c r="V68" i="21"/>
  <c r="R68" i="21"/>
  <c r="T68" i="21"/>
  <c r="G68" i="21"/>
  <c r="J68" i="21"/>
  <c r="M63" i="21"/>
  <c r="H63" i="21"/>
  <c r="J63" i="21"/>
  <c r="U63" i="21"/>
  <c r="I63" i="21"/>
  <c r="R63" i="21"/>
  <c r="D63" i="21"/>
  <c r="O63" i="21"/>
  <c r="L63" i="21"/>
  <c r="P63" i="21"/>
  <c r="T63" i="21"/>
  <c r="F63" i="21"/>
  <c r="C63" i="21"/>
  <c r="N63" i="21"/>
  <c r="Q63" i="21"/>
  <c r="S63" i="21"/>
  <c r="E63" i="21"/>
  <c r="G63" i="21"/>
  <c r="W63" i="21"/>
  <c r="O68" i="21"/>
  <c r="L14" i="21"/>
  <c r="V69" i="21"/>
  <c r="Q69" i="21"/>
  <c r="D69" i="21"/>
  <c r="G69" i="21"/>
  <c r="L69" i="21"/>
  <c r="O69" i="21"/>
  <c r="J69" i="21"/>
  <c r="T69" i="21"/>
  <c r="W69" i="21"/>
  <c r="R69" i="21"/>
  <c r="E69" i="21"/>
  <c r="H69" i="21"/>
  <c r="M69" i="21"/>
  <c r="P69" i="21"/>
  <c r="C69" i="21"/>
  <c r="U69" i="21"/>
  <c r="N69" i="21"/>
  <c r="I69" i="21"/>
  <c r="S69" i="21"/>
  <c r="O70" i="21"/>
  <c r="R66" i="21"/>
  <c r="L62" i="21"/>
  <c r="I62" i="21"/>
  <c r="E68" i="21"/>
  <c r="O61" i="21"/>
  <c r="N59" i="21"/>
  <c r="J16" i="21"/>
  <c r="T71" i="21"/>
  <c r="G71" i="21"/>
  <c r="R71" i="21"/>
  <c r="O71" i="21"/>
  <c r="S71" i="21"/>
  <c r="E71" i="21"/>
  <c r="W71" i="21"/>
  <c r="K71" i="21"/>
  <c r="M71" i="21"/>
  <c r="H71" i="21"/>
  <c r="C71" i="21"/>
  <c r="U71" i="21"/>
  <c r="P71" i="21"/>
  <c r="F71" i="21"/>
  <c r="I71" i="21"/>
  <c r="L71" i="21"/>
  <c r="V71" i="21"/>
  <c r="J71" i="21"/>
  <c r="O62" i="21"/>
  <c r="O7" i="21"/>
  <c r="K14" i="21"/>
  <c r="H5" i="21"/>
  <c r="Q60" i="21"/>
  <c r="K60" i="21"/>
  <c r="H60" i="21"/>
  <c r="S60" i="21"/>
  <c r="N60" i="21"/>
  <c r="O60" i="21"/>
  <c r="J60" i="21"/>
  <c r="E60" i="21"/>
  <c r="R60" i="21"/>
  <c r="M60" i="21"/>
  <c r="P60" i="21"/>
  <c r="D60" i="21"/>
  <c r="C4" i="31" s="1"/>
  <c r="U60" i="21"/>
  <c r="I60" i="21"/>
  <c r="C60" i="21"/>
  <c r="T60" i="21"/>
  <c r="G60" i="21"/>
  <c r="W60" i="21"/>
  <c r="O10" i="21"/>
  <c r="I65" i="21"/>
  <c r="C65" i="21"/>
  <c r="T65" i="21"/>
  <c r="O65" i="21"/>
  <c r="Q65" i="21"/>
  <c r="K65" i="21"/>
  <c r="F65" i="21"/>
  <c r="U65" i="21"/>
  <c r="S65" i="21"/>
  <c r="V65" i="21"/>
  <c r="G65" i="21"/>
  <c r="E65" i="21"/>
  <c r="H65" i="21"/>
  <c r="J65" i="21"/>
  <c r="W65" i="21"/>
  <c r="P65" i="21"/>
  <c r="R65" i="21"/>
  <c r="M65" i="21"/>
  <c r="I7" i="21"/>
  <c r="R9" i="21"/>
  <c r="F64" i="21"/>
  <c r="W64" i="21"/>
  <c r="I64" i="21"/>
  <c r="S64" i="21"/>
  <c r="N64" i="21"/>
  <c r="Q64" i="21"/>
  <c r="T64" i="21"/>
  <c r="E64" i="21"/>
  <c r="V64" i="21"/>
  <c r="C64" i="21"/>
  <c r="M64" i="21"/>
  <c r="D64" i="21"/>
  <c r="U64" i="21"/>
  <c r="H64" i="21"/>
  <c r="J64" i="21"/>
  <c r="P64" i="21"/>
  <c r="K64" i="21"/>
  <c r="O64" i="21"/>
  <c r="R64" i="21"/>
  <c r="J66" i="21"/>
  <c r="Q72" i="21"/>
  <c r="V73" i="21"/>
  <c r="N71" i="21"/>
  <c r="G67" i="21"/>
  <c r="K63" i="21"/>
  <c r="D62" i="21"/>
  <c r="M16" i="21"/>
  <c r="E16" i="21"/>
  <c r="T14" i="21"/>
  <c r="N14" i="21"/>
  <c r="Q14" i="21"/>
  <c r="N65" i="21"/>
  <c r="I72" i="21"/>
  <c r="D73" i="21"/>
  <c r="F69" i="21"/>
  <c r="L60" i="21"/>
  <c r="G64" i="21"/>
  <c r="V63" i="21"/>
  <c r="V14" i="21"/>
  <c r="S7" i="21"/>
  <c r="M6" i="21"/>
  <c r="F61" i="21"/>
  <c r="J61" i="21"/>
  <c r="N61" i="21"/>
  <c r="K61" i="21"/>
  <c r="E61" i="21"/>
  <c r="V61" i="21"/>
  <c r="H61" i="21"/>
  <c r="Q61" i="21"/>
  <c r="M61" i="21"/>
  <c r="P61" i="21"/>
  <c r="R61" i="21"/>
  <c r="D61" i="21"/>
  <c r="U61" i="21"/>
  <c r="S61" i="21"/>
  <c r="L61" i="21"/>
  <c r="G61" i="21"/>
  <c r="C61" i="21"/>
  <c r="W61" i="21"/>
  <c r="I61" i="21"/>
  <c r="V15" i="21"/>
  <c r="R70" i="21"/>
  <c r="M70" i="21"/>
  <c r="W70" i="21"/>
  <c r="C70" i="21"/>
  <c r="U70" i="21"/>
  <c r="K70" i="21"/>
  <c r="F70" i="21"/>
  <c r="H70" i="21"/>
  <c r="S70" i="21"/>
  <c r="N70" i="21"/>
  <c r="P70" i="21"/>
  <c r="D70" i="21"/>
  <c r="V70" i="21"/>
  <c r="I70" i="21"/>
  <c r="L70" i="21"/>
  <c r="E70" i="21"/>
  <c r="V72" i="21"/>
  <c r="C68" i="21"/>
  <c r="V60" i="21"/>
  <c r="L64" i="21"/>
  <c r="D71" i="21"/>
  <c r="T67" i="21"/>
  <c r="S5" i="21"/>
  <c r="R18" i="21"/>
  <c r="F10" i="21"/>
  <c r="J10" i="21"/>
  <c r="S10" i="21"/>
  <c r="E14" i="21"/>
  <c r="F14" i="21"/>
  <c r="G14" i="21"/>
  <c r="I14" i="21"/>
  <c r="E10" i="21"/>
  <c r="P10" i="21"/>
  <c r="Q7" i="21"/>
  <c r="G7" i="21"/>
  <c r="E8" i="21"/>
  <c r="S8" i="21"/>
  <c r="K16" i="21"/>
  <c r="M8" i="21"/>
  <c r="H7" i="21"/>
  <c r="S16" i="21"/>
  <c r="P9" i="21"/>
  <c r="T7" i="21"/>
  <c r="R16" i="21"/>
  <c r="P7" i="21"/>
  <c r="F17" i="21"/>
  <c r="F16" i="21"/>
  <c r="M7" i="21"/>
  <c r="E7" i="21"/>
  <c r="T13" i="21"/>
  <c r="N16" i="21"/>
  <c r="H16" i="21"/>
  <c r="Q16" i="21"/>
  <c r="J8" i="21"/>
  <c r="Q5" i="21"/>
  <c r="T8" i="21"/>
  <c r="L7" i="21"/>
  <c r="H8" i="21"/>
  <c r="U9" i="21"/>
  <c r="T5" i="21"/>
  <c r="F8" i="21"/>
  <c r="O8" i="21"/>
  <c r="S9" i="21"/>
  <c r="R8" i="21"/>
  <c r="N9" i="21"/>
  <c r="K13" i="21"/>
  <c r="R7" i="21"/>
  <c r="V8" i="21"/>
  <c r="U7" i="21"/>
  <c r="V9" i="21"/>
  <c r="Q9" i="21"/>
  <c r="U13" i="21"/>
  <c r="K8" i="21"/>
  <c r="L8" i="21"/>
  <c r="H9" i="21"/>
  <c r="N8" i="21"/>
  <c r="G8" i="21"/>
  <c r="P13" i="21"/>
  <c r="F7" i="21"/>
  <c r="N17" i="21"/>
  <c r="P8" i="21"/>
  <c r="E15" i="21"/>
  <c r="R13" i="21"/>
  <c r="F13" i="21"/>
  <c r="G13" i="21"/>
  <c r="I13" i="21"/>
  <c r="G15" i="21"/>
  <c r="E13" i="21"/>
  <c r="N13" i="21"/>
  <c r="R17" i="21"/>
  <c r="O13" i="21"/>
  <c r="K17" i="21"/>
  <c r="Q13" i="21"/>
  <c r="H15" i="21"/>
  <c r="K15" i="21"/>
  <c r="V13" i="21"/>
  <c r="G5" i="21"/>
  <c r="V7" i="21"/>
  <c r="S13" i="21"/>
  <c r="L13" i="21"/>
  <c r="M13" i="21"/>
  <c r="J5" i="21"/>
  <c r="P15" i="21"/>
  <c r="Q15" i="21"/>
  <c r="U15" i="21"/>
  <c r="M15" i="21"/>
  <c r="N15" i="21"/>
  <c r="S15" i="21"/>
  <c r="G17" i="21"/>
  <c r="J15" i="21"/>
  <c r="S17" i="21"/>
  <c r="O17" i="21"/>
  <c r="R15" i="21"/>
  <c r="T15" i="21"/>
  <c r="O15" i="21"/>
  <c r="Q17" i="21"/>
  <c r="K4" i="21"/>
  <c r="M4" i="21"/>
  <c r="I15" i="21"/>
  <c r="I4" i="21"/>
  <c r="F5" i="21"/>
  <c r="U16" i="21"/>
  <c r="E6" i="21"/>
  <c r="V17" i="21"/>
  <c r="F6" i="21"/>
  <c r="G6" i="21"/>
  <c r="K10" i="21"/>
  <c r="H6" i="21"/>
  <c r="J17" i="21"/>
  <c r="O5" i="21"/>
  <c r="N7" i="21"/>
  <c r="R5" i="21"/>
  <c r="V6" i="21"/>
  <c r="R10" i="21"/>
  <c r="P17" i="21"/>
  <c r="L10" i="21"/>
  <c r="N5" i="21"/>
  <c r="J6" i="21"/>
  <c r="N10" i="21"/>
  <c r="I10" i="21"/>
  <c r="J7" i="21"/>
  <c r="T10" i="21"/>
  <c r="V5" i="21"/>
  <c r="L15" i="21"/>
  <c r="R6" i="21"/>
  <c r="V10" i="21"/>
  <c r="M5" i="21"/>
  <c r="M10" i="21"/>
  <c r="H13" i="21"/>
  <c r="F15" i="21"/>
  <c r="G10" i="21"/>
  <c r="Q10" i="21"/>
  <c r="S18" i="21"/>
  <c r="I17" i="21"/>
  <c r="I6" i="21"/>
  <c r="U5" i="21"/>
  <c r="U10" i="21"/>
  <c r="H10" i="21"/>
  <c r="O6" i="21"/>
  <c r="E18" i="21"/>
  <c r="Q6" i="21"/>
  <c r="M18" i="21"/>
  <c r="U17" i="21"/>
  <c r="P5" i="21"/>
  <c r="O18" i="21"/>
  <c r="T6" i="21"/>
  <c r="N6" i="21"/>
  <c r="P6" i="21"/>
  <c r="E5" i="21"/>
  <c r="K5" i="21"/>
  <c r="L5" i="21"/>
  <c r="I5" i="21"/>
  <c r="P18" i="21"/>
  <c r="H17" i="21"/>
  <c r="V18" i="21"/>
  <c r="U8" i="21"/>
  <c r="U4" i="21"/>
  <c r="I8" i="21"/>
  <c r="G18" i="21"/>
  <c r="G4" i="21"/>
  <c r="Q4" i="21"/>
  <c r="J4" i="21"/>
  <c r="S4" i="21"/>
  <c r="U18" i="21"/>
  <c r="F4" i="21"/>
  <c r="O4" i="21"/>
  <c r="J18" i="21"/>
  <c r="K18" i="21"/>
  <c r="R4" i="21"/>
  <c r="H18" i="21"/>
  <c r="L4" i="21"/>
  <c r="I18" i="21"/>
  <c r="H4" i="21"/>
  <c r="T18" i="21"/>
  <c r="T4" i="21"/>
  <c r="N4" i="21"/>
  <c r="Q18" i="21"/>
  <c r="P4" i="21"/>
  <c r="F18" i="21"/>
  <c r="V4" i="21"/>
  <c r="Q8" i="21"/>
  <c r="J9" i="21"/>
  <c r="F9" i="21"/>
  <c r="L9" i="21"/>
  <c r="T9" i="21"/>
  <c r="G9" i="21"/>
  <c r="L6" i="21"/>
  <c r="K6" i="21"/>
  <c r="S6" i="21"/>
  <c r="E9" i="21"/>
  <c r="O9" i="21"/>
  <c r="I9" i="21"/>
  <c r="K9" i="21"/>
  <c r="T17" i="21"/>
  <c r="L17" i="21"/>
  <c r="M9" i="21"/>
  <c r="U6" i="21"/>
  <c r="K11" i="21"/>
  <c r="S11" i="21"/>
  <c r="J11" i="21"/>
  <c r="L11" i="21"/>
  <c r="T11" i="21"/>
  <c r="R11" i="21"/>
  <c r="F11" i="21"/>
  <c r="N11" i="21"/>
  <c r="V11" i="21"/>
  <c r="G11" i="21"/>
  <c r="O11" i="21"/>
  <c r="H11" i="21"/>
  <c r="P11" i="21"/>
  <c r="I11" i="21"/>
  <c r="Q11" i="21"/>
  <c r="M11" i="21"/>
  <c r="F12" i="21"/>
  <c r="N12" i="21"/>
  <c r="V12" i="21"/>
  <c r="G12" i="21"/>
  <c r="O12" i="21"/>
  <c r="H12" i="21"/>
  <c r="P12" i="21"/>
  <c r="I12" i="21"/>
  <c r="Q12" i="21"/>
  <c r="J12" i="21"/>
  <c r="R12" i="21"/>
  <c r="K12" i="21"/>
  <c r="S12" i="21"/>
  <c r="U12" i="21"/>
  <c r="L12" i="21"/>
  <c r="T12" i="21"/>
  <c r="M12" i="21"/>
  <c r="U11" i="21"/>
  <c r="E11" i="21"/>
  <c r="C13" i="9"/>
  <c r="C9" i="9"/>
  <c r="C5" i="9"/>
  <c r="C18" i="9"/>
  <c r="C14" i="9"/>
  <c r="C10" i="9"/>
  <c r="C6" i="9"/>
  <c r="C19" i="9"/>
  <c r="C15" i="9"/>
  <c r="C11" i="9"/>
  <c r="C7" i="9"/>
  <c r="C16" i="9"/>
  <c r="C12" i="9"/>
  <c r="C8" i="9"/>
  <c r="C15" i="31" l="1"/>
  <c r="C68" i="19" s="1"/>
  <c r="N8" i="31"/>
  <c r="N61" i="19" s="1"/>
  <c r="M3" i="31"/>
  <c r="M56" i="19" s="1"/>
  <c r="H12" i="31"/>
  <c r="H65" i="19" s="1"/>
  <c r="L10" i="31"/>
  <c r="L63" i="19" s="1"/>
  <c r="K8" i="31"/>
  <c r="K61" i="19" s="1"/>
  <c r="C14" i="31"/>
  <c r="C67" i="19" s="1"/>
  <c r="B14" i="31"/>
  <c r="B67" i="19" s="1"/>
  <c r="F5" i="31"/>
  <c r="F58" i="19" s="1"/>
  <c r="P5" i="31"/>
  <c r="P58" i="19" s="1"/>
  <c r="H16" i="31"/>
  <c r="H69" i="19" s="1"/>
  <c r="J7" i="31"/>
  <c r="J60" i="19" s="1"/>
  <c r="J8" i="31"/>
  <c r="J61" i="19" s="1"/>
  <c r="E8" i="31"/>
  <c r="E61" i="19" s="1"/>
  <c r="G9" i="31"/>
  <c r="G62" i="19" s="1"/>
  <c r="P9" i="31"/>
  <c r="P62" i="19" s="1"/>
  <c r="D4" i="31"/>
  <c r="D57" i="19" s="1"/>
  <c r="E15" i="31"/>
  <c r="E68" i="19" s="1"/>
  <c r="D15" i="31"/>
  <c r="D68" i="19" s="1"/>
  <c r="N5" i="31"/>
  <c r="N58" i="19" s="1"/>
  <c r="M13" i="31"/>
  <c r="M66" i="19" s="1"/>
  <c r="M7" i="31"/>
  <c r="M60" i="19" s="1"/>
  <c r="E12" i="31"/>
  <c r="E65" i="19" s="1"/>
  <c r="I11" i="31"/>
  <c r="I64" i="19" s="1"/>
  <c r="C10" i="31"/>
  <c r="C63" i="19" s="1"/>
  <c r="G3" i="31"/>
  <c r="G56" i="19" s="1"/>
  <c r="D3" i="31"/>
  <c r="D56" i="19" s="1"/>
  <c r="G17" i="31"/>
  <c r="G70" i="19" s="1"/>
  <c r="N17" i="31"/>
  <c r="N70" i="19" s="1"/>
  <c r="J16" i="31"/>
  <c r="J69" i="19" s="1"/>
  <c r="E10" i="31"/>
  <c r="E63" i="19" s="1"/>
  <c r="D10" i="31"/>
  <c r="D63" i="19" s="1"/>
  <c r="M6" i="31"/>
  <c r="M59" i="19" s="1"/>
  <c r="C17" i="31"/>
  <c r="C70" i="19" s="1"/>
  <c r="H15" i="31"/>
  <c r="H68" i="19" s="1"/>
  <c r="D11" i="31"/>
  <c r="D64" i="19" s="1"/>
  <c r="K10" i="31"/>
  <c r="K63" i="19" s="1"/>
  <c r="M9" i="31"/>
  <c r="M62" i="19" s="1"/>
  <c r="F11" i="31"/>
  <c r="F64" i="19" s="1"/>
  <c r="O8" i="31"/>
  <c r="O61" i="19" s="1"/>
  <c r="D8" i="31"/>
  <c r="D61" i="19" s="1"/>
  <c r="D9" i="31"/>
  <c r="D62" i="19" s="1"/>
  <c r="N9" i="31"/>
  <c r="N62" i="19" s="1"/>
  <c r="B4" i="31"/>
  <c r="B57" i="19" s="1"/>
  <c r="I4" i="31"/>
  <c r="I57" i="19" s="1"/>
  <c r="O15" i="31"/>
  <c r="O68" i="19" s="1"/>
  <c r="D12" i="31"/>
  <c r="D65" i="19" s="1"/>
  <c r="B7" i="31"/>
  <c r="B60" i="19" s="1"/>
  <c r="H7" i="31"/>
  <c r="H60" i="19" s="1"/>
  <c r="O12" i="31"/>
  <c r="O65" i="19" s="1"/>
  <c r="G11" i="31"/>
  <c r="G64" i="19" s="1"/>
  <c r="P14" i="31"/>
  <c r="P67" i="19" s="1"/>
  <c r="F3" i="31"/>
  <c r="F56" i="19" s="1"/>
  <c r="C3" i="31"/>
  <c r="C56" i="19" s="1"/>
  <c r="E17" i="31"/>
  <c r="E70" i="19" s="1"/>
  <c r="D17" i="31"/>
  <c r="D70" i="19" s="1"/>
  <c r="F10" i="31"/>
  <c r="F63" i="19" s="1"/>
  <c r="L5" i="31"/>
  <c r="L58" i="19" s="1"/>
  <c r="B8" i="31"/>
  <c r="B61" i="19" s="1"/>
  <c r="P13" i="31"/>
  <c r="P66" i="19" s="1"/>
  <c r="E3" i="31"/>
  <c r="E56" i="19" s="1"/>
  <c r="E16" i="31"/>
  <c r="E69" i="19" s="1"/>
  <c r="O14" i="31"/>
  <c r="O67" i="19" s="1"/>
  <c r="M14" i="31"/>
  <c r="M67" i="19" s="1"/>
  <c r="M15" i="31"/>
  <c r="M68" i="19" s="1"/>
  <c r="I8" i="31"/>
  <c r="I61" i="19" s="1"/>
  <c r="F9" i="31"/>
  <c r="F62" i="19" s="1"/>
  <c r="H4" i="31"/>
  <c r="H57" i="19" s="1"/>
  <c r="N4" i="31"/>
  <c r="N57" i="19" s="1"/>
  <c r="N15" i="31"/>
  <c r="N68" i="19" s="1"/>
  <c r="H6" i="31"/>
  <c r="H59" i="19" s="1"/>
  <c r="B13" i="31"/>
  <c r="B66" i="19" s="1"/>
  <c r="I13" i="31"/>
  <c r="I66" i="19" s="1"/>
  <c r="N12" i="31"/>
  <c r="N65" i="19" s="1"/>
  <c r="E7" i="31"/>
  <c r="E60" i="19" s="1"/>
  <c r="K11" i="31"/>
  <c r="K64" i="19" s="1"/>
  <c r="J11" i="31"/>
  <c r="J64" i="19" s="1"/>
  <c r="I14" i="31"/>
  <c r="I67" i="19" s="1"/>
  <c r="P3" i="31"/>
  <c r="P56" i="19" s="1"/>
  <c r="J17" i="31"/>
  <c r="J70" i="19" s="1"/>
  <c r="I17" i="31"/>
  <c r="I70" i="19" s="1"/>
  <c r="B16" i="31"/>
  <c r="B69" i="19" s="1"/>
  <c r="I16" i="31"/>
  <c r="I69" i="19" s="1"/>
  <c r="P10" i="31"/>
  <c r="P63" i="19" s="1"/>
  <c r="O10" i="31"/>
  <c r="O63" i="19" s="1"/>
  <c r="E6" i="31"/>
  <c r="E59" i="19" s="1"/>
  <c r="G6" i="31"/>
  <c r="G59" i="19" s="1"/>
  <c r="C16" i="31"/>
  <c r="C69" i="19" s="1"/>
  <c r="I9" i="31"/>
  <c r="I62" i="19" s="1"/>
  <c r="P7" i="31"/>
  <c r="P60" i="19" s="1"/>
  <c r="L11" i="31"/>
  <c r="L64" i="19" s="1"/>
  <c r="G5" i="31"/>
  <c r="G58" i="19" s="1"/>
  <c r="B12" i="31"/>
  <c r="B65" i="19" s="1"/>
  <c r="L14" i="31"/>
  <c r="L67" i="19" s="1"/>
  <c r="D5" i="31"/>
  <c r="D58" i="19" s="1"/>
  <c r="G8" i="31"/>
  <c r="G61" i="19" s="1"/>
  <c r="P8" i="31"/>
  <c r="P61" i="19" s="1"/>
  <c r="L9" i="31"/>
  <c r="L62" i="19" s="1"/>
  <c r="B9" i="31"/>
  <c r="B62" i="19" s="1"/>
  <c r="M4" i="31"/>
  <c r="M57" i="19" s="1"/>
  <c r="N6" i="31"/>
  <c r="N59" i="19" s="1"/>
  <c r="B15" i="31"/>
  <c r="B68" i="19" s="1"/>
  <c r="K6" i="31"/>
  <c r="K59" i="19" s="1"/>
  <c r="O13" i="31"/>
  <c r="O66" i="19" s="1"/>
  <c r="N13" i="31"/>
  <c r="N66" i="19" s="1"/>
  <c r="I7" i="31"/>
  <c r="I60" i="19" s="1"/>
  <c r="K12" i="31"/>
  <c r="K65" i="19" s="1"/>
  <c r="H11" i="31"/>
  <c r="H64" i="19" s="1"/>
  <c r="H3" i="31"/>
  <c r="H56" i="19" s="1"/>
  <c r="H17" i="31"/>
  <c r="H70" i="19" s="1"/>
  <c r="P17" i="31"/>
  <c r="P70" i="19" s="1"/>
  <c r="O16" i="31"/>
  <c r="O69" i="19" s="1"/>
  <c r="N16" i="31"/>
  <c r="N69" i="19" s="1"/>
  <c r="J6" i="31"/>
  <c r="J59" i="19" s="1"/>
  <c r="N10" i="31"/>
  <c r="N63" i="19" s="1"/>
  <c r="C6" i="31"/>
  <c r="C59" i="19" s="1"/>
  <c r="F4" i="31"/>
  <c r="F57" i="19" s="1"/>
  <c r="C7" i="31"/>
  <c r="C60" i="19" s="1"/>
  <c r="E11" i="31"/>
  <c r="E64" i="19" s="1"/>
  <c r="K5" i="31"/>
  <c r="K58" i="19" s="1"/>
  <c r="G14" i="31"/>
  <c r="G67" i="19" s="1"/>
  <c r="C5" i="31"/>
  <c r="C58" i="19" s="1"/>
  <c r="J5" i="31"/>
  <c r="J58" i="19" s="1"/>
  <c r="F8" i="31"/>
  <c r="F61" i="19" s="1"/>
  <c r="P16" i="31"/>
  <c r="P69" i="19" s="1"/>
  <c r="M8" i="31"/>
  <c r="M61" i="19" s="1"/>
  <c r="H9" i="31"/>
  <c r="H62" i="19" s="1"/>
  <c r="I15" i="31"/>
  <c r="I68" i="19" s="1"/>
  <c r="G15" i="31"/>
  <c r="G68" i="19" s="1"/>
  <c r="F15" i="31"/>
  <c r="F68" i="19" s="1"/>
  <c r="L13" i="31"/>
  <c r="L66" i="19" s="1"/>
  <c r="K13" i="31"/>
  <c r="K66" i="19" s="1"/>
  <c r="F7" i="31"/>
  <c r="F60" i="19" s="1"/>
  <c r="O7" i="31"/>
  <c r="O60" i="19" s="1"/>
  <c r="G7" i="31"/>
  <c r="G60" i="19" s="1"/>
  <c r="P12" i="31"/>
  <c r="P65" i="19" s="1"/>
  <c r="G12" i="31"/>
  <c r="G65" i="19" s="1"/>
  <c r="M11" i="31"/>
  <c r="M64" i="19" s="1"/>
  <c r="J13" i="31"/>
  <c r="J66" i="19" s="1"/>
  <c r="N3" i="31"/>
  <c r="N56" i="19" s="1"/>
  <c r="K17" i="31"/>
  <c r="K70" i="19" s="1"/>
  <c r="B17" i="31"/>
  <c r="B70" i="19" s="1"/>
  <c r="F17" i="31"/>
  <c r="F70" i="19" s="1"/>
  <c r="L16" i="31"/>
  <c r="L69" i="19" s="1"/>
  <c r="K16" i="31"/>
  <c r="K69" i="19" s="1"/>
  <c r="B10" i="31"/>
  <c r="B63" i="19" s="1"/>
  <c r="L6" i="31"/>
  <c r="L59" i="19" s="1"/>
  <c r="B5" i="31"/>
  <c r="B58" i="19" s="1"/>
  <c r="J9" i="31"/>
  <c r="J62" i="19" s="1"/>
  <c r="H13" i="31"/>
  <c r="H66" i="19" s="1"/>
  <c r="F6" i="31"/>
  <c r="F59" i="19" s="1"/>
  <c r="D14" i="31"/>
  <c r="D67" i="19" s="1"/>
  <c r="K14" i="31"/>
  <c r="K67" i="19" s="1"/>
  <c r="E14" i="31"/>
  <c r="E67" i="19" s="1"/>
  <c r="H5" i="31"/>
  <c r="H58" i="19" s="1"/>
  <c r="M5" i="31"/>
  <c r="M58" i="19" s="1"/>
  <c r="K4" i="31"/>
  <c r="K57" i="19" s="1"/>
  <c r="I10" i="31"/>
  <c r="I63" i="19" s="1"/>
  <c r="C8" i="31"/>
  <c r="C61" i="19" s="1"/>
  <c r="O9" i="31"/>
  <c r="O62" i="19" s="1"/>
  <c r="O4" i="31"/>
  <c r="O57" i="19" s="1"/>
  <c r="G4" i="31"/>
  <c r="G57" i="19" s="1"/>
  <c r="L15" i="31"/>
  <c r="L68" i="19" s="1"/>
  <c r="N14" i="31"/>
  <c r="N67" i="19" s="1"/>
  <c r="G13" i="31"/>
  <c r="G66" i="19" s="1"/>
  <c r="F13" i="31"/>
  <c r="F66" i="19" s="1"/>
  <c r="D7" i="31"/>
  <c r="D60" i="19" s="1"/>
  <c r="K7" i="31"/>
  <c r="K60" i="19" s="1"/>
  <c r="L7" i="31"/>
  <c r="L60" i="19" s="1"/>
  <c r="M12" i="31"/>
  <c r="M65" i="19" s="1"/>
  <c r="L12" i="31"/>
  <c r="L65" i="19" s="1"/>
  <c r="C11" i="31"/>
  <c r="C64" i="19" s="1"/>
  <c r="B11" i="31"/>
  <c r="B64" i="19" s="1"/>
  <c r="J3" i="31"/>
  <c r="J56" i="19" s="1"/>
  <c r="L3" i="31"/>
  <c r="L56" i="19" s="1"/>
  <c r="O17" i="31"/>
  <c r="O70" i="19" s="1"/>
  <c r="G16" i="31"/>
  <c r="G69" i="19" s="1"/>
  <c r="F16" i="31"/>
  <c r="F69" i="19" s="1"/>
  <c r="H10" i="31"/>
  <c r="H63" i="19" s="1"/>
  <c r="J10" i="31"/>
  <c r="J63" i="19" s="1"/>
  <c r="D6" i="31"/>
  <c r="D59" i="19" s="1"/>
  <c r="B6" i="31"/>
  <c r="B59" i="19" s="1"/>
  <c r="E5" i="31"/>
  <c r="E58" i="19" s="1"/>
  <c r="P4" i="31"/>
  <c r="P57" i="19" s="1"/>
  <c r="F12" i="31"/>
  <c r="F65" i="19" s="1"/>
  <c r="K3" i="31"/>
  <c r="K56" i="19" s="1"/>
  <c r="O6" i="31"/>
  <c r="O59" i="19" s="1"/>
  <c r="H14" i="31"/>
  <c r="H67" i="19" s="1"/>
  <c r="J14" i="31"/>
  <c r="J67" i="19" s="1"/>
  <c r="O5" i="31"/>
  <c r="O58" i="19" s="1"/>
  <c r="I5" i="31"/>
  <c r="I58" i="19" s="1"/>
  <c r="E13" i="31"/>
  <c r="E66" i="19" s="1"/>
  <c r="L8" i="31"/>
  <c r="L61" i="19" s="1"/>
  <c r="H8" i="31"/>
  <c r="H61" i="19" s="1"/>
  <c r="E9" i="31"/>
  <c r="E62" i="19" s="1"/>
  <c r="L4" i="31"/>
  <c r="L57" i="19" s="1"/>
  <c r="J4" i="31"/>
  <c r="J57" i="19" s="1"/>
  <c r="K15" i="31"/>
  <c r="K68" i="19" s="1"/>
  <c r="J15" i="31"/>
  <c r="J68" i="19" s="1"/>
  <c r="D13" i="31"/>
  <c r="D66" i="19" s="1"/>
  <c r="C13" i="31"/>
  <c r="C66" i="19" s="1"/>
  <c r="N7" i="31"/>
  <c r="N60" i="19" s="1"/>
  <c r="I12" i="31"/>
  <c r="I65" i="19" s="1"/>
  <c r="C12" i="31"/>
  <c r="C65" i="19" s="1"/>
  <c r="J12" i="31"/>
  <c r="J65" i="19" s="1"/>
  <c r="O11" i="31"/>
  <c r="O64" i="19" s="1"/>
  <c r="N11" i="31"/>
  <c r="N64" i="19" s="1"/>
  <c r="K9" i="31"/>
  <c r="K62" i="19" s="1"/>
  <c r="O3" i="31"/>
  <c r="O56" i="19" s="1"/>
  <c r="I3" i="31"/>
  <c r="I56" i="19" s="1"/>
  <c r="M17" i="31"/>
  <c r="M70" i="19" s="1"/>
  <c r="L17" i="31"/>
  <c r="L70" i="19" s="1"/>
  <c r="D16" i="31"/>
  <c r="D69" i="19" s="1"/>
  <c r="M10" i="31"/>
  <c r="M63" i="19" s="1"/>
  <c r="G10" i="31"/>
  <c r="G63" i="19" s="1"/>
  <c r="I6" i="31"/>
  <c r="I59" i="19" s="1"/>
  <c r="P6" i="31"/>
  <c r="P59" i="19" s="1"/>
  <c r="C57" i="19"/>
  <c r="C18" i="19"/>
  <c r="G4" i="9"/>
  <c r="F4" i="9"/>
  <c r="C29" i="19"/>
  <c r="F15" i="9"/>
  <c r="E15" i="9"/>
  <c r="H15" i="9"/>
  <c r="G15" i="9"/>
  <c r="C19" i="19"/>
  <c r="F5" i="9"/>
  <c r="H5" i="9"/>
  <c r="G5" i="9"/>
  <c r="E5" i="9"/>
  <c r="C25" i="19"/>
  <c r="F11" i="9"/>
  <c r="G11" i="9"/>
  <c r="E11" i="9"/>
  <c r="H11" i="9"/>
  <c r="C33" i="19"/>
  <c r="F19" i="9"/>
  <c r="E19" i="9"/>
  <c r="H19" i="9"/>
  <c r="G19" i="9"/>
  <c r="C23" i="19"/>
  <c r="F9" i="9"/>
  <c r="H9" i="9"/>
  <c r="G9" i="9"/>
  <c r="E9" i="9"/>
  <c r="C20" i="19"/>
  <c r="G6" i="9"/>
  <c r="H6" i="9"/>
  <c r="E6" i="9"/>
  <c r="F6" i="9"/>
  <c r="C27" i="19"/>
  <c r="F13" i="9"/>
  <c r="G13" i="9"/>
  <c r="E13" i="9"/>
  <c r="H13" i="9"/>
  <c r="C26" i="19"/>
  <c r="G12" i="9"/>
  <c r="F12" i="9"/>
  <c r="H12" i="9"/>
  <c r="E12" i="9"/>
  <c r="C24" i="19"/>
  <c r="F10" i="9"/>
  <c r="G10" i="9"/>
  <c r="H10" i="9"/>
  <c r="E10" i="9"/>
  <c r="C31" i="19"/>
  <c r="F17" i="9"/>
  <c r="E17" i="9"/>
  <c r="H17" i="9"/>
  <c r="G17" i="9"/>
  <c r="C22" i="19"/>
  <c r="H8" i="9"/>
  <c r="E8" i="9"/>
  <c r="F8" i="9"/>
  <c r="G8" i="9"/>
  <c r="C30" i="19"/>
  <c r="E16" i="9"/>
  <c r="F16" i="9"/>
  <c r="H16" i="9"/>
  <c r="G16" i="9"/>
  <c r="C32" i="19"/>
  <c r="G18" i="9"/>
  <c r="E18" i="9"/>
  <c r="F18" i="9"/>
  <c r="H18" i="9"/>
  <c r="C28" i="19"/>
  <c r="G14" i="9"/>
  <c r="F14" i="9"/>
  <c r="H14" i="9"/>
  <c r="E14" i="9"/>
  <c r="C21" i="19"/>
  <c r="F7" i="9"/>
  <c r="H7" i="9"/>
  <c r="G7" i="9"/>
  <c r="E7" i="9"/>
  <c r="D37" i="9"/>
  <c r="D51" i="19" s="1"/>
  <c r="E37" i="9"/>
  <c r="E51" i="19" s="1"/>
  <c r="B32" i="9"/>
  <c r="B46" i="19" s="1"/>
  <c r="F32" i="9"/>
  <c r="F46" i="19" s="1"/>
  <c r="B26" i="9"/>
  <c r="B40" i="19" s="1"/>
  <c r="E26" i="9"/>
  <c r="E40" i="19" s="1"/>
  <c r="C26" i="9"/>
  <c r="C40" i="19" s="1"/>
  <c r="E28" i="9"/>
  <c r="E42" i="19" s="1"/>
  <c r="B28" i="9"/>
  <c r="B42" i="19" s="1"/>
  <c r="D28" i="9"/>
  <c r="D42" i="19" s="1"/>
  <c r="D36" i="9"/>
  <c r="D50" i="19" s="1"/>
  <c r="E24" i="9"/>
  <c r="E38" i="19" s="1"/>
  <c r="C24" i="9"/>
  <c r="C38" i="19" s="1"/>
  <c r="D24" i="9"/>
  <c r="D38" i="19" s="1"/>
  <c r="B30" i="9"/>
  <c r="B44" i="19" s="1"/>
  <c r="F30" i="9"/>
  <c r="F44" i="19" s="1"/>
  <c r="C30" i="9"/>
  <c r="C44" i="19" s="1"/>
  <c r="F25" i="9"/>
  <c r="F39" i="19" s="1"/>
  <c r="C25" i="9"/>
  <c r="C39" i="19" s="1"/>
  <c r="B34" i="9"/>
  <c r="B48" i="19" s="1"/>
  <c r="E34" i="9"/>
  <c r="E48" i="19" s="1"/>
  <c r="D29" i="9"/>
  <c r="D43" i="19" s="1"/>
  <c r="B29" i="9"/>
  <c r="B43" i="19" s="1"/>
  <c r="B27" i="9"/>
  <c r="B41" i="19" s="1"/>
  <c r="C27" i="9"/>
  <c r="C41" i="19" s="1"/>
  <c r="D27" i="9"/>
  <c r="D41" i="19" s="1"/>
  <c r="C38" i="9"/>
  <c r="C52" i="19" s="1"/>
  <c r="F38" i="9"/>
  <c r="F52" i="19" s="1"/>
  <c r="C33" i="9"/>
  <c r="C47" i="19" s="1"/>
  <c r="C31" i="9"/>
  <c r="C45" i="19" s="1"/>
  <c r="E31" i="9"/>
  <c r="E45" i="19" s="1"/>
  <c r="C35" i="9"/>
  <c r="C49" i="19" s="1"/>
  <c r="D35" i="9"/>
  <c r="D49" i="19" s="1"/>
  <c r="C34" i="9"/>
  <c r="C48" i="19" s="1"/>
  <c r="D34" i="9"/>
  <c r="D48" i="19" s="1"/>
  <c r="E23" i="9"/>
  <c r="E37" i="19" s="1"/>
  <c r="F23" i="9"/>
  <c r="F37" i="19" s="1"/>
  <c r="E25" i="9"/>
  <c r="E39" i="19" s="1"/>
  <c r="F24" i="9"/>
  <c r="F38" i="19" s="1"/>
  <c r="B24" i="9"/>
  <c r="B38" i="19" s="1"/>
  <c r="E27" i="9"/>
  <c r="E41" i="19" s="1"/>
  <c r="F27" i="9"/>
  <c r="F41" i="19" s="1"/>
  <c r="C32" i="9"/>
  <c r="C46" i="19" s="1"/>
  <c r="D32" i="9"/>
  <c r="D46" i="19" s="1"/>
  <c r="C29" i="9"/>
  <c r="C43" i="19" s="1"/>
  <c r="E29" i="9"/>
  <c r="E43" i="19" s="1"/>
  <c r="F29" i="9"/>
  <c r="F43" i="19" s="1"/>
  <c r="B31" i="9"/>
  <c r="B45" i="19" s="1"/>
  <c r="F31" i="9"/>
  <c r="F45" i="19" s="1"/>
  <c r="D26" i="9"/>
  <c r="D40" i="19" s="1"/>
  <c r="F26" i="9"/>
  <c r="F40" i="19" s="1"/>
  <c r="B36" i="9"/>
  <c r="B50" i="19" s="1"/>
  <c r="C36" i="9"/>
  <c r="C50" i="19" s="1"/>
  <c r="F36" i="9"/>
  <c r="F50" i="19" s="1"/>
  <c r="E36" i="9"/>
  <c r="E50" i="19" s="1"/>
  <c r="E33" i="9"/>
  <c r="E47" i="19" s="1"/>
  <c r="D33" i="9"/>
  <c r="D47" i="19" s="1"/>
  <c r="C28" i="9"/>
  <c r="C42" i="19" s="1"/>
  <c r="F28" i="9"/>
  <c r="F42" i="19" s="1"/>
  <c r="E35" i="9"/>
  <c r="E49" i="19" s="1"/>
  <c r="F35" i="9"/>
  <c r="F49" i="19" s="1"/>
  <c r="B35" i="9"/>
  <c r="B49" i="19" s="1"/>
  <c r="B37" i="9"/>
  <c r="B51" i="19" s="1"/>
  <c r="C37" i="9"/>
  <c r="C51" i="19" s="1"/>
  <c r="F37" i="9"/>
  <c r="F51" i="19" s="1"/>
  <c r="E38" i="9"/>
  <c r="E52" i="19" s="1"/>
  <c r="B38" i="9"/>
  <c r="B52" i="19" s="1"/>
  <c r="D38" i="9"/>
  <c r="D52" i="19" s="1"/>
  <c r="E32" i="9"/>
  <c r="E46" i="19" s="1"/>
  <c r="D31" i="9"/>
  <c r="D45" i="19" s="1"/>
  <c r="D30" i="9"/>
  <c r="D44" i="19" s="1"/>
  <c r="D25" i="9"/>
  <c r="D39" i="19" s="1"/>
  <c r="F34" i="9"/>
  <c r="F48" i="19" s="1"/>
  <c r="E30" i="9"/>
  <c r="E44" i="19" s="1"/>
  <c r="B33" i="9"/>
  <c r="B47" i="19" s="1"/>
  <c r="B25" i="9"/>
  <c r="B39" i="19" s="1"/>
  <c r="F33" i="9"/>
  <c r="F47" i="19" s="1"/>
  <c r="E3" i="21"/>
  <c r="H3" i="21"/>
  <c r="Q3" i="21"/>
  <c r="O3" i="21"/>
  <c r="M3" i="21"/>
  <c r="V3" i="21"/>
  <c r="P3" i="21"/>
  <c r="T3" i="21"/>
  <c r="G3" i="21"/>
  <c r="J3" i="21"/>
  <c r="S3" i="21"/>
  <c r="N3" i="21"/>
  <c r="F3" i="21"/>
  <c r="L3" i="21"/>
  <c r="I3" i="21"/>
  <c r="K3" i="21"/>
  <c r="U3" i="21"/>
  <c r="R3" i="21"/>
  <c r="A19" i="19" l="1"/>
  <c r="E19" i="19"/>
  <c r="F19" i="19"/>
  <c r="G19" i="19"/>
  <c r="H19" i="19"/>
  <c r="I19" i="19"/>
  <c r="J19" i="19"/>
  <c r="A20" i="19"/>
  <c r="E20" i="19"/>
  <c r="F20" i="19"/>
  <c r="G20" i="19"/>
  <c r="H20" i="19"/>
  <c r="I20" i="19"/>
  <c r="J20" i="19"/>
  <c r="A21" i="19"/>
  <c r="E21" i="19"/>
  <c r="F21" i="19"/>
  <c r="G21" i="19"/>
  <c r="H21" i="19"/>
  <c r="I21" i="19"/>
  <c r="J21" i="19"/>
  <c r="A22" i="19"/>
  <c r="E22" i="19"/>
  <c r="F22" i="19"/>
  <c r="G22" i="19"/>
  <c r="H22" i="19"/>
  <c r="I22" i="19"/>
  <c r="J22" i="19"/>
  <c r="A23" i="19"/>
  <c r="E23" i="19"/>
  <c r="F23" i="19"/>
  <c r="G23" i="19"/>
  <c r="H23" i="19"/>
  <c r="I23" i="19"/>
  <c r="J23" i="19"/>
  <c r="A24" i="19"/>
  <c r="E24" i="19"/>
  <c r="F24" i="19"/>
  <c r="G24" i="19"/>
  <c r="H24" i="19"/>
  <c r="I24" i="19"/>
  <c r="J24" i="19"/>
  <c r="A25" i="19"/>
  <c r="E25" i="19"/>
  <c r="F25" i="19"/>
  <c r="G25" i="19"/>
  <c r="H25" i="19"/>
  <c r="I25" i="19"/>
  <c r="J25" i="19"/>
  <c r="A26" i="19"/>
  <c r="E26" i="19"/>
  <c r="F26" i="19"/>
  <c r="G26" i="19"/>
  <c r="H26" i="19"/>
  <c r="I26" i="19"/>
  <c r="J26" i="19"/>
  <c r="A27" i="19"/>
  <c r="E27" i="19"/>
  <c r="F27" i="19"/>
  <c r="G27" i="19"/>
  <c r="H27" i="19"/>
  <c r="I27" i="19"/>
  <c r="J27" i="19"/>
  <c r="A28" i="19"/>
  <c r="E28" i="19"/>
  <c r="F28" i="19"/>
  <c r="G28" i="19"/>
  <c r="H28" i="19"/>
  <c r="I28" i="19"/>
  <c r="J28" i="19"/>
  <c r="A29" i="19"/>
  <c r="E29" i="19"/>
  <c r="F29" i="19"/>
  <c r="G29" i="19"/>
  <c r="H29" i="19"/>
  <c r="I29" i="19"/>
  <c r="J29" i="19"/>
  <c r="A30" i="19"/>
  <c r="E30" i="19"/>
  <c r="F30" i="19"/>
  <c r="G30" i="19"/>
  <c r="H30" i="19"/>
  <c r="I30" i="19"/>
  <c r="J30" i="19"/>
  <c r="A31" i="19"/>
  <c r="E31" i="19"/>
  <c r="F31" i="19"/>
  <c r="G31" i="19"/>
  <c r="H31" i="19"/>
  <c r="I31" i="19"/>
  <c r="J31" i="19"/>
  <c r="A32" i="19"/>
  <c r="E32" i="19"/>
  <c r="F32" i="19"/>
  <c r="G32" i="19"/>
  <c r="H32" i="19"/>
  <c r="I32" i="19"/>
  <c r="J32" i="19"/>
  <c r="A33" i="19"/>
  <c r="E33" i="19"/>
  <c r="F33" i="19"/>
  <c r="G33" i="19"/>
  <c r="H33" i="19"/>
  <c r="I33" i="19"/>
  <c r="J33" i="19"/>
  <c r="F18" i="19"/>
  <c r="G18" i="19"/>
  <c r="H18" i="19"/>
  <c r="I18" i="19"/>
  <c r="J18" i="19"/>
  <c r="A18" i="19"/>
  <c r="G11" i="19" l="1"/>
  <c r="H11" i="19"/>
  <c r="E11" i="19"/>
  <c r="E10" i="19"/>
  <c r="F10" i="19"/>
  <c r="G10" i="19"/>
  <c r="H10" i="19"/>
  <c r="F11" i="19"/>
  <c r="F3" i="9"/>
  <c r="G3" i="9"/>
  <c r="E3" i="9"/>
  <c r="H3" i="9"/>
  <c r="C23" i="9"/>
  <c r="C37" i="19" s="1"/>
  <c r="D23" i="9"/>
  <c r="D37" i="19" s="1"/>
  <c r="A37" i="19"/>
  <c r="B23" i="9"/>
  <c r="B37" i="19" s="1"/>
  <c r="A5" i="19"/>
  <c r="A4" i="19"/>
  <c r="E4" i="19" s="1"/>
  <c r="A6" i="19"/>
  <c r="A7" i="19"/>
  <c r="A8" i="19"/>
  <c r="A9" i="19"/>
  <c r="F9" i="19" l="1"/>
  <c r="G9" i="19"/>
  <c r="H9" i="19"/>
  <c r="E9" i="19"/>
  <c r="G8" i="19"/>
  <c r="H8" i="19"/>
  <c r="E8" i="19"/>
  <c r="F8" i="19"/>
  <c r="F5" i="19"/>
  <c r="G5" i="19"/>
  <c r="H5" i="19"/>
  <c r="E5" i="19"/>
  <c r="F7" i="19"/>
  <c r="G7" i="19"/>
  <c r="H7" i="19"/>
  <c r="E7" i="19"/>
  <c r="H4" i="19"/>
  <c r="F4" i="19"/>
  <c r="G4" i="19"/>
  <c r="E6" i="19"/>
  <c r="F6" i="19"/>
  <c r="G6" i="19"/>
  <c r="H6" i="19"/>
  <c r="D7" i="19"/>
  <c r="D6" i="19"/>
  <c r="D8" i="19"/>
  <c r="D4" i="19"/>
  <c r="D9" i="19"/>
  <c r="D5" i="19"/>
  <c r="I17" i="19"/>
  <c r="I19" i="23"/>
  <c r="H17" i="19"/>
  <c r="H19" i="23"/>
  <c r="J17" i="19"/>
  <c r="J19" i="23"/>
  <c r="E17" i="19"/>
  <c r="E19" i="23"/>
  <c r="G17" i="19"/>
  <c r="G19" i="23"/>
  <c r="F17" i="19"/>
  <c r="F19" i="23"/>
</calcChain>
</file>

<file path=xl/sharedStrings.xml><?xml version="1.0" encoding="utf-8"?>
<sst xmlns="http://schemas.openxmlformats.org/spreadsheetml/2006/main" count="1759" uniqueCount="238">
  <si>
    <t>WILD MOST RELEVANT IMPACT CATEGORIES</t>
  </si>
  <si>
    <t>Data for figure</t>
  </si>
  <si>
    <t>Impact categories</t>
  </si>
  <si>
    <t>Fishing</t>
  </si>
  <si>
    <t>Preparation, packaging and distribution</t>
  </si>
  <si>
    <t>Retailer and consumer</t>
  </si>
  <si>
    <t xml:space="preserve">Result per stage. All values per 1 kg wild marine fish representative product consumed. </t>
  </si>
  <si>
    <t>Range contribution to categories</t>
  </si>
  <si>
    <t>FARMED MOST RELEVANT IMPACT CATEGORIES</t>
  </si>
  <si>
    <t>Data for figure - selected categories</t>
  </si>
  <si>
    <t>Feed production</t>
  </si>
  <si>
    <t>Aquaculture and distribution</t>
  </si>
  <si>
    <t>Retail and user</t>
  </si>
  <si>
    <t>Fish waste handling</t>
  </si>
  <si>
    <t xml:space="preserve">Result per stage. All values per 1 kg farmed marine fish representative product consumed. </t>
  </si>
  <si>
    <t>Impact category</t>
  </si>
  <si>
    <t>% of normalised and weighted results</t>
  </si>
  <si>
    <t>mPt</t>
  </si>
  <si>
    <t>Indictaor for analysis</t>
  </si>
  <si>
    <t>Sum of selected categories to total normalized and weighted result</t>
  </si>
  <si>
    <t>INPUT Weighted results</t>
  </si>
  <si>
    <t xml:space="preserve">Calculation: </t>
  </si>
  <si>
    <t>Analyze</t>
  </si>
  <si>
    <t xml:space="preserve">Results: </t>
  </si>
  <si>
    <t>Impact assessment</t>
  </si>
  <si>
    <t xml:space="preserve">Product: </t>
  </si>
  <si>
    <t>1 kg WILD 8.1) Wild RP consumed (of project PEF-RP 2022)</t>
  </si>
  <si>
    <t xml:space="preserve">Method: </t>
  </si>
  <si>
    <t>EF Method 3.0 - lastet inn 17 03 2022 V1.01 / EF 3.0 normalization and weighting set</t>
  </si>
  <si>
    <t xml:space="preserve">Indicator: </t>
  </si>
  <si>
    <t>Weighting</t>
  </si>
  <si>
    <t xml:space="preserve">Skip categories: </t>
  </si>
  <si>
    <t>Never</t>
  </si>
  <si>
    <t xml:space="preserve">Mode: </t>
  </si>
  <si>
    <t>Group</t>
  </si>
  <si>
    <t xml:space="preserve">Default units: </t>
  </si>
  <si>
    <t>No</t>
  </si>
  <si>
    <t xml:space="preserve">Exclude infrastructure processes: </t>
  </si>
  <si>
    <t xml:space="preserve">Exclude long-term emissions: </t>
  </si>
  <si>
    <t xml:space="preserve">Per impact category: </t>
  </si>
  <si>
    <t xml:space="preserve">Sorted on item: </t>
  </si>
  <si>
    <t>Damage category</t>
  </si>
  <si>
    <t xml:space="preserve">Sort order: </t>
  </si>
  <si>
    <t>Ascending</t>
  </si>
  <si>
    <t>Unit</t>
  </si>
  <si>
    <t>Total</t>
  </si>
  <si>
    <t>Production</t>
  </si>
  <si>
    <t>Use</t>
  </si>
  <si>
    <t>µPt</t>
  </si>
  <si>
    <t>Acidification</t>
  </si>
  <si>
    <t>Climate change</t>
  </si>
  <si>
    <t>Ecotoxicity, freshwater</t>
  </si>
  <si>
    <t>Particulate Matter</t>
  </si>
  <si>
    <t>Eutrophication, marine</t>
  </si>
  <si>
    <t>Eutrophication, freshwater</t>
  </si>
  <si>
    <t>Eutrophication, terrestrial</t>
  </si>
  <si>
    <t>Human toxicity, cancer</t>
  </si>
  <si>
    <t>Human toxicity, non-cancer</t>
  </si>
  <si>
    <t>Ionising radiation</t>
  </si>
  <si>
    <t>Land use</t>
  </si>
  <si>
    <t>Ozone depletion</t>
  </si>
  <si>
    <t>Photochemical ozone formation</t>
  </si>
  <si>
    <t>Resource use, fossils</t>
  </si>
  <si>
    <t>Resource use, minerals and metals</t>
  </si>
  <si>
    <t>Water use</t>
  </si>
  <si>
    <t>1 kg WILD 8.1) Wild RP consumed (of project PEF-RP høst 2023)</t>
  </si>
  <si>
    <t>Environmental Footprint 3.1 V1.00 / EF 3.1 normalization and weighting set</t>
  </si>
  <si>
    <t>Top</t>
  </si>
  <si>
    <t>Raw materials - fishing</t>
  </si>
  <si>
    <t>Pt</t>
  </si>
  <si>
    <t>Particulate matter</t>
  </si>
  <si>
    <t>Results all impact categories.</t>
  </si>
  <si>
    <t>Result absolute values</t>
  </si>
  <si>
    <t xml:space="preserve">Result direct output
</t>
  </si>
  <si>
    <t>Thresold</t>
  </si>
  <si>
    <t>Impact</t>
  </si>
  <si>
    <t>Seleced stages</t>
  </si>
  <si>
    <t>Category</t>
  </si>
  <si>
    <t>Test</t>
  </si>
  <si>
    <t>ABSOLUTE RESULTS CALCULATION</t>
  </si>
  <si>
    <t>SUM</t>
  </si>
  <si>
    <t>INPUT</t>
  </si>
  <si>
    <t>Damage assessment</t>
  </si>
  <si>
    <t>mol H+ eq</t>
  </si>
  <si>
    <t>kg CO2 eq</t>
  </si>
  <si>
    <t>CTUe</t>
  </si>
  <si>
    <t>disease inc.</t>
  </si>
  <si>
    <t>kg N eq</t>
  </si>
  <si>
    <t>kg P eq</t>
  </si>
  <si>
    <t>mol N eq</t>
  </si>
  <si>
    <t>CTUh</t>
  </si>
  <si>
    <t>kBq U-235 eq</t>
  </si>
  <si>
    <t>kg CFC11 eq</t>
  </si>
  <si>
    <t>kg NMVOC eq</t>
  </si>
  <si>
    <t>MJ</t>
  </si>
  <si>
    <t>kg Sb eq</t>
  </si>
  <si>
    <t>m3 depriv.</t>
  </si>
  <si>
    <t>Characterization</t>
  </si>
  <si>
    <t>Abs</t>
  </si>
  <si>
    <t>Direct output</t>
  </si>
  <si>
    <t>Climate change - Biogenic</t>
  </si>
  <si>
    <t>Climate change - Fossil</t>
  </si>
  <si>
    <t>Climate change - Land use and LU change</t>
  </si>
  <si>
    <t>Ecotoxicity, freshwater - part 1</t>
  </si>
  <si>
    <t>Ecotoxicity, freshwater - part 2</t>
  </si>
  <si>
    <t>Ecotoxicity, freshwater - inorganics</t>
  </si>
  <si>
    <t>Ecotoxicity, freshwater - organics - p.1</t>
  </si>
  <si>
    <t>Ecotoxicity, freshwater - organics - p.2</t>
  </si>
  <si>
    <t>Human toxicity, cancer - inorganics</t>
  </si>
  <si>
    <t>Human toxicity, cancer - organics</t>
  </si>
  <si>
    <t>Human toxicity, non-cancer - inorganics</t>
  </si>
  <si>
    <t>Human toxicity, non-cancer - organics</t>
  </si>
  <si>
    <t xml:space="preserve">This table presents the different processes that compose the system and how much each of them contribute to the total of each impact category. </t>
  </si>
  <si>
    <t>Table for ranking - name of process</t>
  </si>
  <si>
    <t>ref</t>
  </si>
  <si>
    <t>Table for ranking - contrinbution in percentage</t>
  </si>
  <si>
    <t>Fishing - fuel use</t>
  </si>
  <si>
    <t>Fishing - refrigerant</t>
  </si>
  <si>
    <t>Fishing - antifouling</t>
  </si>
  <si>
    <t>Fishing - gear construction</t>
  </si>
  <si>
    <t>Fishing - vessel construction</t>
  </si>
  <si>
    <t>Fishing - bait</t>
  </si>
  <si>
    <t>Fishing - other</t>
  </si>
  <si>
    <t>Preparation - material waste (not fish)</t>
  </si>
  <si>
    <t>Preparation - energy use</t>
  </si>
  <si>
    <t>Preparation - chemicals</t>
  </si>
  <si>
    <t>Preparation - tretament of byproducts to ensilage</t>
  </si>
  <si>
    <t>Preparation - other</t>
  </si>
  <si>
    <t>Storing</t>
  </si>
  <si>
    <t>Packaging - transport</t>
  </si>
  <si>
    <t>Packaging - consumer</t>
  </si>
  <si>
    <t>Transport landing to retailer</t>
  </si>
  <si>
    <t>Elementary flow</t>
  </si>
  <si>
    <t>Process</t>
  </si>
  <si>
    <t>INPUT 1</t>
  </si>
  <si>
    <t>Inventory</t>
  </si>
  <si>
    <t xml:space="preserve">Compartment: </t>
  </si>
  <si>
    <t>All compartments</t>
  </si>
  <si>
    <t xml:space="preserve">Per sub-compartment: </t>
  </si>
  <si>
    <t xml:space="preserve">Skip unused: </t>
  </si>
  <si>
    <t xml:space="preserve">Category: </t>
  </si>
  <si>
    <t xml:space="preserve">Cut-off: </t>
  </si>
  <si>
    <t>Substance</t>
  </si>
  <si>
    <t>Compartment</t>
  </si>
  <si>
    <t>Total of all compartments</t>
  </si>
  <si>
    <t>Remaining substances</t>
  </si>
  <si>
    <t>Carbon dioxide, fossil</t>
  </si>
  <si>
    <t>Air</t>
  </si>
  <si>
    <t>Ethane, 1,1,1,2-tetrafluoro-, HFC-134a</t>
  </si>
  <si>
    <t>Methane, biogenic</t>
  </si>
  <si>
    <t>Methane, chlorodifluoro-, HCFC-22</t>
  </si>
  <si>
    <t>Methane, fossil</t>
  </si>
  <si>
    <t>INPUT 2</t>
  </si>
  <si>
    <t>Energy, from coal</t>
  </si>
  <si>
    <t>Raw</t>
  </si>
  <si>
    <t>Energy, from coal, brown</t>
  </si>
  <si>
    <t>Energy, from gas, natural</t>
  </si>
  <si>
    <t>Energy, from oil</t>
  </si>
  <si>
    <t>Energy, from uranium</t>
  </si>
  <si>
    <t>INPUT 3</t>
  </si>
  <si>
    <t>Ammonia</t>
  </si>
  <si>
    <t>Nitrogen oxides</t>
  </si>
  <si>
    <t>Particulates, &lt; 2.5 um</t>
  </si>
  <si>
    <t>Sulfur dioxide</t>
  </si>
  <si>
    <t>INPUT 4</t>
  </si>
  <si>
    <t>Carbon monoxide, fossil</t>
  </si>
  <si>
    <t>NMVOC, non-methane volatile organic compounds</t>
  </si>
  <si>
    <t>INPUT 5</t>
  </si>
  <si>
    <t>Threshold</t>
  </si>
  <si>
    <t>Farmed most important impact cetagories</t>
  </si>
  <si>
    <t xml:space="preserve">INPUT Weighted results </t>
  </si>
  <si>
    <t>Raw materials - Feed</t>
  </si>
  <si>
    <t>Waste handling</t>
  </si>
  <si>
    <t>1 kg PEF 7) Farmed RP (of project PEF-RP høst 2023)</t>
  </si>
  <si>
    <t>Raw materials - feed</t>
  </si>
  <si>
    <t>Results all impact categories</t>
  </si>
  <si>
    <t>Result absolute value</t>
  </si>
  <si>
    <t>Result direct output</t>
  </si>
  <si>
    <t>Pick name of process</t>
  </si>
  <si>
    <t>Calculation of share of each category</t>
  </si>
  <si>
    <t>Hatchery (eggs)</t>
  </si>
  <si>
    <t>Juvenile - feed</t>
  </si>
  <si>
    <t>Juveniles - constrution and equipment</t>
  </si>
  <si>
    <t>Juveniles - emission from feedring</t>
  </si>
  <si>
    <t>Juveniles - sludge handling</t>
  </si>
  <si>
    <t>Juvenile - oxygen</t>
  </si>
  <si>
    <t>Juvenile - other</t>
  </si>
  <si>
    <t>Juvenile - energy use</t>
  </si>
  <si>
    <t>Juvenile - fish waste handling</t>
  </si>
  <si>
    <t>Grow-out - feed</t>
  </si>
  <si>
    <t>Grow-out - equipment and construction</t>
  </si>
  <si>
    <t>Grow-out - well boat and vessel operations</t>
  </si>
  <si>
    <t>Grow-out - cleaning fish</t>
  </si>
  <si>
    <t>Grow-out - oxygen</t>
  </si>
  <si>
    <t>Grow-out - fish farm energy use</t>
  </si>
  <si>
    <t>Grow-out - antifouling</t>
  </si>
  <si>
    <t>Grow-out -  checmials for lice treatment</t>
  </si>
  <si>
    <t>Grow-out - other</t>
  </si>
  <si>
    <t>Fish coproducts - ensilage production</t>
  </si>
  <si>
    <t>Transport landing to preparation</t>
  </si>
  <si>
    <t>Preparation - fish waste handling</t>
  </si>
  <si>
    <t>Transport preparation to retailer</t>
  </si>
  <si>
    <t>Retail</t>
  </si>
  <si>
    <t>User</t>
  </si>
  <si>
    <t>Retailer and consumer - fish waste</t>
  </si>
  <si>
    <t>Retailer and consumer - Fish waste</t>
  </si>
  <si>
    <t>Tau-fluvalinate</t>
  </si>
  <si>
    <t>Water</t>
  </si>
  <si>
    <t>Lambda-cyhalothrin</t>
  </si>
  <si>
    <t>Deltamethrin</t>
  </si>
  <si>
    <t>Cypermethrin</t>
  </si>
  <si>
    <t>Chlorpyrifos</t>
  </si>
  <si>
    <t>Chloride</t>
  </si>
  <si>
    <t>Bifenthrin</t>
  </si>
  <si>
    <t>Nitrate</t>
  </si>
  <si>
    <t>Ammonium, ion</t>
  </si>
  <si>
    <t>Dinitrogen monoxide</t>
  </si>
  <si>
    <t>Carbon dioxide, land transformation</t>
  </si>
  <si>
    <t>INPUT 6</t>
  </si>
  <si>
    <t>Sulfur oxides</t>
  </si>
  <si>
    <t>Ammonia, PL</t>
  </si>
  <si>
    <t>Ammonia, GB</t>
  </si>
  <si>
    <t>Ammonia, FR</t>
  </si>
  <si>
    <t>Ammonia, DE</t>
  </si>
  <si>
    <t>Wild</t>
  </si>
  <si>
    <t>Farmed</t>
  </si>
  <si>
    <t>Stages</t>
  </si>
  <si>
    <t>Processes</t>
  </si>
  <si>
    <t xml:space="preserve">Category </t>
  </si>
  <si>
    <t>result</t>
  </si>
  <si>
    <t>Wild products</t>
  </si>
  <si>
    <t>Old results, PEF_RP v.2</t>
  </si>
  <si>
    <t>Change</t>
  </si>
  <si>
    <t>Farmed products</t>
  </si>
  <si>
    <t>Other</t>
  </si>
  <si>
    <t>Updated results PEF-RP v3</t>
  </si>
  <si>
    <t>Updated results PEF-RP v5</t>
  </si>
  <si>
    <t>Feed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</si>
</sst>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0"/>
    <numFmt numFmtId="165" formatCode="0.0000"/>
    <numFmt numFmtId="166" formatCode="0.0000\ %"/>
    <numFmt numFmtId="167" formatCode="0.00000\ %"/>
    <numFmt numFmtId="169" formatCode="0.000\ %"/>
    <numFmt numFmtId="170" formatCode="0.0"/>
    <numFmt numFmtId="171" formatCode="0.0\ %"/>
  </numFmts>
  <fonts count="2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0"/>
      <color rgb="FF000000"/>
      <name val="Times New Roman"/>
      <family val="1"/>
    </font>
    <font>
      <sz val="10"/>
      <color rgb="FF000000"/>
      <name val="Times New Roman"/>
      <family val="1"/>
    </font>
    <font>
      <sz val="10"/>
      <color theme="1"/>
      <name val="Arial"/>
      <family val="2"/>
    </font>
    <font>
      <sz val="10"/>
      <name val="Arial"/>
      <family val="2"/>
    </font>
    <font>
      <u/>
      <sz val="11"/>
      <color theme="10"/>
      <name val="Calibri"/>
      <family val="2"/>
    </font>
    <font>
      <i/>
      <sz val="10"/>
      <color theme="0" tint="-0.499984740745262"/>
      <name val="Times New Roman"/>
      <family val="1"/>
    </font>
    <font>
      <b/>
      <i/>
      <sz val="10"/>
      <color theme="0" tint="-0.499984740745262"/>
      <name val="Times New Roman"/>
      <family val="1"/>
    </font>
    <font>
      <b/>
      <sz val="10"/>
      <color theme="0" tint="-0.499984740745262"/>
      <name val="Times New Roman"/>
      <family val="1"/>
    </font>
    <font>
      <sz val="10"/>
      <color theme="0" tint="-0.499984740745262"/>
      <name val="Times New Roman"/>
      <family val="1"/>
    </font>
    <font>
      <sz val="12"/>
      <color rgb="FF000000"/>
      <name val="Times New Roman"/>
      <family val="1"/>
    </font>
    <font>
      <b/>
      <sz val="12"/>
      <color theme="0"/>
      <name val="Times New Roman"/>
      <family val="1"/>
    </font>
    <font>
      <b/>
      <sz val="12"/>
      <color rgb="FF000000"/>
      <name val="Times New Roman"/>
      <family val="1"/>
    </font>
    <font>
      <sz val="14"/>
      <color rgb="FF000000"/>
      <name val="Times New Roman"/>
      <family val="1"/>
    </font>
    <font>
      <b/>
      <sz val="16"/>
      <color rgb="FF000000"/>
      <name val="Times New Roman"/>
      <family val="1"/>
    </font>
    <font>
      <b/>
      <sz val="8"/>
      <color theme="0"/>
      <name val="Calibri"/>
      <family val="2"/>
      <scheme val="minor"/>
    </font>
    <font>
      <sz val="8"/>
      <color rgb="FF000000"/>
      <name val="Calibri"/>
      <family val="2"/>
      <scheme val="minor"/>
    </font>
    <font>
      <b/>
      <sz val="8"/>
      <color rgb="FF000000"/>
      <name val="Calibri"/>
      <family val="2"/>
      <scheme val="minor"/>
    </font>
    <font>
      <sz val="11"/>
      <color rgb="FF006100"/>
      <name val="Calibri"/>
      <family val="2"/>
      <scheme val="minor"/>
    </font>
    <font>
      <sz val="10"/>
      <color rgb="FF006100"/>
      <name val="Calibri"/>
      <family val="2"/>
      <scheme val="minor"/>
    </font>
    <font>
      <sz val="10"/>
      <name val="Times New Roman"/>
      <family val="1"/>
    </font>
    <font>
      <sz val="10"/>
      <color rgb="FF000000"/>
      <name val="Calibri"/>
      <family val="2"/>
      <scheme val="minor"/>
    </font>
    <font>
      <b/>
      <sz val="10"/>
      <color rgb="FF000000"/>
      <name val="Calibri"/>
      <family val="2"/>
      <scheme val="minor"/>
    </font>
    <font>
      <sz val="11"/>
      <color rgb="FF000000"/>
      <name val="Calibri"/>
      <family val="2"/>
      <scheme val="minor"/>
    </font>
  </fonts>
  <fills count="17">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C6EFCE"/>
      </patternFill>
    </fill>
    <fill>
      <patternFill patternType="solid">
        <fgColor theme="6" tint="-0.249977111117893"/>
        <bgColor indexed="64"/>
      </patternFill>
    </fill>
    <fill>
      <patternFill patternType="solid">
        <fgColor rgb="FFC5D9F1"/>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s>
  <cellStyleXfs count="13">
    <xf numFmtId="0" fontId="0" fillId="0" borderId="0"/>
    <xf numFmtId="9" fontId="5" fillId="0" borderId="0" applyFont="0" applyFill="0" applyBorder="0" applyAlignment="0" applyProtection="0"/>
    <xf numFmtId="0" fontId="7" fillId="0" borderId="0"/>
    <xf numFmtId="0" fontId="4" fillId="0" borderId="0"/>
    <xf numFmtId="0" fontId="3" fillId="0" borderId="0"/>
    <xf numFmtId="43" fontId="3" fillId="0" borderId="0" applyFont="0" applyFill="0" applyBorder="0" applyAlignment="0" applyProtection="0"/>
    <xf numFmtId="0" fontId="8" fillId="0" borderId="0"/>
    <xf numFmtId="0" fontId="9" fillId="0" borderId="0"/>
    <xf numFmtId="0" fontId="10" fillId="0" borderId="0" applyNumberFormat="0" applyFill="0" applyBorder="0" applyAlignment="0" applyProtection="0">
      <alignment vertical="top"/>
      <protection locked="0"/>
    </xf>
    <xf numFmtId="0" fontId="3" fillId="0" borderId="0"/>
    <xf numFmtId="0" fontId="23" fillId="14" borderId="0" applyNumberFormat="0" applyBorder="0" applyAlignment="0" applyProtection="0"/>
    <xf numFmtId="0" fontId="2" fillId="0" borderId="0"/>
    <xf numFmtId="9" fontId="2" fillId="0" borderId="0" applyFont="0" applyFill="0" applyBorder="0" applyAlignment="0" applyProtection="0"/>
  </cellStyleXfs>
  <cellXfs count="233">
    <xf numFmtId="0" fontId="0" fillId="0" borderId="0" xfId="0" applyAlignment="1">
      <alignment horizontal="left" vertical="top"/>
    </xf>
    <xf numFmtId="0" fontId="0" fillId="0" borderId="1" xfId="0" applyBorder="1" applyAlignment="1">
      <alignment horizontal="left" vertical="top"/>
    </xf>
    <xf numFmtId="11" fontId="0" fillId="0" borderId="1" xfId="0" applyNumberFormat="1" applyBorder="1" applyAlignment="1">
      <alignment horizontal="left" vertical="top"/>
    </xf>
    <xf numFmtId="0" fontId="0" fillId="0" borderId="1" xfId="0" applyBorder="1" applyAlignment="1">
      <alignment horizontal="center" vertical="top"/>
    </xf>
    <xf numFmtId="9" fontId="6" fillId="0" borderId="0" xfId="1" applyFont="1" applyFill="1" applyBorder="1" applyAlignment="1">
      <alignment horizontal="center" vertical="top"/>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0" xfId="0" applyAlignment="1">
      <alignment horizontal="center" vertical="top"/>
    </xf>
    <xf numFmtId="0" fontId="0" fillId="0" borderId="1" xfId="0" applyBorder="1" applyAlignment="1">
      <alignment horizontal="center" vertical="center"/>
    </xf>
    <xf numFmtId="0" fontId="6" fillId="3" borderId="1" xfId="0" applyFont="1" applyFill="1" applyBorder="1" applyAlignment="1">
      <alignment horizontal="left" vertical="top"/>
    </xf>
    <xf numFmtId="0" fontId="6" fillId="3" borderId="1" xfId="0" applyFont="1" applyFill="1" applyBorder="1" applyAlignment="1">
      <alignment horizontal="center" vertical="center"/>
    </xf>
    <xf numFmtId="11" fontId="0" fillId="0" borderId="1" xfId="0" applyNumberFormat="1" applyBorder="1" applyAlignment="1">
      <alignment horizontal="center" vertical="center"/>
    </xf>
    <xf numFmtId="0" fontId="6" fillId="4" borderId="0" xfId="0" applyFont="1" applyFill="1" applyAlignment="1">
      <alignment horizontal="center" vertical="top"/>
    </xf>
    <xf numFmtId="9" fontId="0" fillId="0" borderId="0" xfId="1" applyFont="1" applyFill="1" applyBorder="1" applyAlignment="1">
      <alignment horizontal="left" vertical="top" wrapText="1"/>
    </xf>
    <xf numFmtId="9" fontId="0" fillId="0" borderId="1" xfId="1" applyFont="1" applyFill="1" applyBorder="1" applyAlignment="1">
      <alignment horizontal="center" vertical="top" wrapText="1"/>
    </xf>
    <xf numFmtId="0" fontId="6" fillId="5" borderId="1" xfId="0" applyFont="1" applyFill="1" applyBorder="1" applyAlignment="1">
      <alignment horizontal="center" vertical="top"/>
    </xf>
    <xf numFmtId="0" fontId="6" fillId="5" borderId="1" xfId="0" applyFont="1" applyFill="1" applyBorder="1" applyAlignment="1">
      <alignment horizontal="center" vertical="top" wrapText="1"/>
    </xf>
    <xf numFmtId="0" fontId="6" fillId="5" borderId="1" xfId="0" applyFont="1" applyFill="1" applyBorder="1" applyAlignment="1">
      <alignment horizontal="left" vertical="top"/>
    </xf>
    <xf numFmtId="0" fontId="6" fillId="5" borderId="1" xfId="0" applyFont="1" applyFill="1" applyBorder="1" applyAlignment="1">
      <alignment vertical="top"/>
    </xf>
    <xf numFmtId="11" fontId="0" fillId="0" borderId="1" xfId="0" applyNumberFormat="1" applyBorder="1" applyAlignment="1">
      <alignment horizontal="center" vertical="top"/>
    </xf>
    <xf numFmtId="0" fontId="6" fillId="0" borderId="1" xfId="0" applyFont="1" applyBorder="1" applyAlignment="1">
      <alignment horizontal="center" vertical="center" textRotation="90" wrapText="1"/>
    </xf>
    <xf numFmtId="0" fontId="6" fillId="0" borderId="1" xfId="0" applyFont="1" applyBorder="1" applyAlignment="1">
      <alignment horizontal="left" vertical="center" textRotation="90" wrapText="1"/>
    </xf>
    <xf numFmtId="0" fontId="6" fillId="0" borderId="1" xfId="0" applyFont="1" applyBorder="1" applyAlignment="1">
      <alignment horizontal="center" vertical="center" wrapText="1"/>
    </xf>
    <xf numFmtId="0" fontId="6" fillId="5" borderId="3"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xf>
    <xf numFmtId="0" fontId="6" fillId="5" borderId="2" xfId="0" applyFont="1" applyFill="1" applyBorder="1" applyAlignment="1">
      <alignment horizontal="center" vertical="top"/>
    </xf>
    <xf numFmtId="0" fontId="0" fillId="6" borderId="1" xfId="0" applyFill="1" applyBorder="1" applyAlignment="1">
      <alignment horizontal="left" vertical="top"/>
    </xf>
    <xf numFmtId="9" fontId="0" fillId="6"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horizontal="center" vertical="top"/>
    </xf>
    <xf numFmtId="9" fontId="0" fillId="7" borderId="1" xfId="0" applyNumberFormat="1" applyFill="1" applyBorder="1" applyAlignment="1">
      <alignment horizontal="center" vertical="top"/>
    </xf>
    <xf numFmtId="9" fontId="0" fillId="7" borderId="1" xfId="1" applyFont="1" applyFill="1" applyBorder="1" applyAlignment="1">
      <alignment horizontal="center" vertical="center" wrapText="1"/>
    </xf>
    <xf numFmtId="0" fontId="0" fillId="8" borderId="1" xfId="0" applyFill="1" applyBorder="1" applyAlignment="1">
      <alignment horizontal="center" vertical="center"/>
    </xf>
    <xf numFmtId="9" fontId="0" fillId="8" borderId="1" xfId="1" applyFont="1" applyFill="1" applyBorder="1" applyAlignment="1">
      <alignment horizontal="left" vertical="top" wrapText="1"/>
    </xf>
    <xf numFmtId="0" fontId="0" fillId="8" borderId="1" xfId="0" applyFill="1" applyBorder="1" applyAlignment="1">
      <alignment horizontal="left" vertical="center"/>
    </xf>
    <xf numFmtId="0" fontId="6" fillId="3" borderId="1" xfId="0" applyFont="1" applyFill="1" applyBorder="1" applyAlignment="1">
      <alignment horizontal="center" vertical="top"/>
    </xf>
    <xf numFmtId="9" fontId="0" fillId="0" borderId="0" xfId="1" applyFont="1" applyFill="1" applyBorder="1" applyAlignment="1">
      <alignment horizontal="center" vertical="top" wrapText="1"/>
    </xf>
    <xf numFmtId="0" fontId="0" fillId="9" borderId="1" xfId="0" applyFill="1" applyBorder="1" applyAlignment="1">
      <alignment horizontal="left" vertical="top" wrapText="1"/>
    </xf>
    <xf numFmtId="0" fontId="11" fillId="0" borderId="1" xfId="0" applyFont="1" applyBorder="1" applyAlignment="1">
      <alignment horizontal="center" vertical="top"/>
    </xf>
    <xf numFmtId="0" fontId="12"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6" fillId="5" borderId="4" xfId="0" applyFont="1" applyFill="1" applyBorder="1" applyAlignment="1">
      <alignment horizontal="center" vertical="top" wrapText="1"/>
    </xf>
    <xf numFmtId="0" fontId="13" fillId="5" borderId="1" xfId="0" applyFont="1" applyFill="1" applyBorder="1" applyAlignment="1">
      <alignment horizontal="center" vertical="top" wrapText="1"/>
    </xf>
    <xf numFmtId="9" fontId="0" fillId="0" borderId="0" xfId="0" applyNumberFormat="1" applyAlignment="1">
      <alignment horizontal="center" vertical="center"/>
    </xf>
    <xf numFmtId="0" fontId="6" fillId="2" borderId="1" xfId="0" applyFont="1" applyFill="1" applyBorder="1" applyAlignment="1">
      <alignment horizontal="left" vertical="top"/>
    </xf>
    <xf numFmtId="0" fontId="6" fillId="10" borderId="1" xfId="0" applyFont="1" applyFill="1" applyBorder="1" applyAlignment="1">
      <alignment horizontal="left" vertical="top"/>
    </xf>
    <xf numFmtId="0" fontId="6" fillId="10" borderId="1" xfId="0" applyFont="1" applyFill="1" applyBorder="1" applyAlignment="1">
      <alignment vertical="top"/>
    </xf>
    <xf numFmtId="11" fontId="0" fillId="0" borderId="0" xfId="0" applyNumberFormat="1" applyAlignment="1">
      <alignment horizontal="left" vertical="top"/>
    </xf>
    <xf numFmtId="11" fontId="0" fillId="0" borderId="0" xfId="0" applyNumberFormat="1" applyAlignment="1">
      <alignment horizontal="center" vertical="center"/>
    </xf>
    <xf numFmtId="0" fontId="15" fillId="0" borderId="1" xfId="0" applyFont="1" applyBorder="1" applyAlignment="1">
      <alignment horizontal="left" vertical="top"/>
    </xf>
    <xf numFmtId="9" fontId="15" fillId="0" borderId="1" xfId="1" applyFont="1" applyFill="1" applyBorder="1" applyAlignment="1">
      <alignment horizontal="center" vertical="top"/>
    </xf>
    <xf numFmtId="0" fontId="15" fillId="0" borderId="1" xfId="0" applyFont="1" applyBorder="1" applyAlignment="1">
      <alignment horizontal="left" vertical="top" wrapText="1"/>
    </xf>
    <xf numFmtId="9" fontId="15" fillId="0" borderId="1" xfId="1" applyFont="1" applyFill="1" applyBorder="1" applyAlignment="1">
      <alignment horizontal="center" vertical="top" wrapText="1"/>
    </xf>
    <xf numFmtId="0" fontId="15" fillId="0" borderId="1" xfId="0" applyFont="1" applyBorder="1" applyAlignment="1">
      <alignment horizontal="center" vertical="center"/>
    </xf>
    <xf numFmtId="9" fontId="15" fillId="0" borderId="1" xfId="1"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11" borderId="0" xfId="0" applyFont="1" applyFill="1" applyAlignment="1">
      <alignment horizontal="center" vertical="center"/>
    </xf>
    <xf numFmtId="0" fontId="6" fillId="0" borderId="1" xfId="0" applyFont="1" applyBorder="1" applyAlignment="1">
      <alignment horizontal="left" vertical="top"/>
    </xf>
    <xf numFmtId="164" fontId="0" fillId="0" borderId="1" xfId="0" applyNumberFormat="1" applyBorder="1" applyAlignment="1">
      <alignment horizontal="center" vertical="center" wrapText="1"/>
    </xf>
    <xf numFmtId="9" fontId="0" fillId="0" borderId="1" xfId="1" applyFont="1" applyBorder="1" applyAlignment="1">
      <alignment horizontal="center" vertical="top"/>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xf>
    <xf numFmtId="0" fontId="0" fillId="9" borderId="1" xfId="0" applyFill="1" applyBorder="1" applyAlignment="1">
      <alignment horizontal="center" vertical="top" wrapText="1"/>
    </xf>
    <xf numFmtId="11" fontId="6" fillId="0" borderId="0" xfId="1" applyNumberFormat="1" applyFont="1" applyFill="1" applyBorder="1" applyAlignment="1">
      <alignment horizontal="center" vertical="top"/>
    </xf>
    <xf numFmtId="0" fontId="6" fillId="12" borderId="1" xfId="0" applyFont="1" applyFill="1" applyBorder="1" applyAlignment="1">
      <alignment horizontal="left" vertical="top"/>
    </xf>
    <xf numFmtId="11" fontId="14" fillId="0" borderId="1" xfId="0" applyNumberFormat="1" applyFont="1" applyBorder="1" applyAlignment="1">
      <alignment horizontal="center" vertical="top"/>
    </xf>
    <xf numFmtId="0" fontId="5" fillId="9" borderId="1" xfId="0"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0" xfId="0" applyFont="1" applyAlignment="1">
      <alignment horizontal="left" vertical="top"/>
    </xf>
    <xf numFmtId="0" fontId="18" fillId="8" borderId="1" xfId="0" applyFont="1" applyFill="1" applyBorder="1" applyAlignment="1">
      <alignment horizontal="center" vertical="center" wrapText="1"/>
    </xf>
    <xf numFmtId="9" fontId="19" fillId="7" borderId="1" xfId="0" applyNumberFormat="1" applyFont="1" applyFill="1" applyBorder="1" applyAlignment="1">
      <alignment horizontal="center" vertical="top" wrapText="1"/>
    </xf>
    <xf numFmtId="0" fontId="17" fillId="4" borderId="0" xfId="0" applyFont="1" applyFill="1" applyAlignment="1">
      <alignment horizontal="left" vertical="center" wrapText="1"/>
    </xf>
    <xf numFmtId="0" fontId="6" fillId="4" borderId="0" xfId="0" applyFont="1"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center"/>
    </xf>
    <xf numFmtId="0" fontId="0" fillId="4" borderId="0" xfId="0" applyFill="1" applyAlignment="1">
      <alignment horizontal="left" vertical="top"/>
    </xf>
    <xf numFmtId="169" fontId="0" fillId="0" borderId="1" xfId="1" applyNumberFormat="1" applyFont="1" applyFill="1" applyBorder="1" applyAlignment="1">
      <alignment horizontal="center" vertical="top" wrapText="1"/>
    </xf>
    <xf numFmtId="9" fontId="0" fillId="0" borderId="1" xfId="1" applyFont="1" applyBorder="1" applyAlignment="1">
      <alignment horizontal="center" vertical="center"/>
    </xf>
    <xf numFmtId="0" fontId="0" fillId="6" borderId="0" xfId="0" applyFill="1" applyAlignment="1">
      <alignment horizontal="left" vertical="top"/>
    </xf>
    <xf numFmtId="0" fontId="20" fillId="11" borderId="0" xfId="0" applyFont="1" applyFill="1" applyAlignment="1">
      <alignment horizontal="center" vertical="center"/>
    </xf>
    <xf numFmtId="0" fontId="21" fillId="0" borderId="0" xfId="0" applyFont="1" applyAlignment="1">
      <alignment horizontal="center" vertical="center"/>
    </xf>
    <xf numFmtId="9" fontId="21" fillId="0" borderId="0" xfId="1" applyFont="1" applyFill="1" applyBorder="1" applyAlignment="1">
      <alignment horizontal="center" vertical="top" wrapText="1"/>
    </xf>
    <xf numFmtId="0" fontId="21" fillId="0" borderId="0" xfId="0" applyFont="1" applyAlignment="1">
      <alignment horizontal="left" vertical="top"/>
    </xf>
    <xf numFmtId="0" fontId="22" fillId="5" borderId="1" xfId="0" applyFont="1" applyFill="1" applyBorder="1" applyAlignment="1">
      <alignment horizontal="left" vertical="top"/>
    </xf>
    <xf numFmtId="0" fontId="22" fillId="5" borderId="1" xfId="0" applyFont="1" applyFill="1" applyBorder="1" applyAlignment="1">
      <alignment horizontal="center" vertical="top"/>
    </xf>
    <xf numFmtId="0" fontId="21" fillId="0" borderId="0" xfId="0" applyFont="1" applyAlignment="1">
      <alignment horizontal="center" vertical="center" textRotation="90"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5" borderId="1" xfId="0" applyFont="1" applyFill="1" applyBorder="1" applyAlignment="1">
      <alignment horizontal="center" vertical="center" textRotation="90" wrapText="1"/>
    </xf>
    <xf numFmtId="0" fontId="22" fillId="5" borderId="1" xfId="0" applyFont="1" applyFill="1" applyBorder="1" applyAlignment="1">
      <alignment horizontal="center" vertical="center"/>
    </xf>
    <xf numFmtId="9" fontId="0" fillId="0" borderId="0" xfId="0" applyNumberFormat="1" applyAlignment="1">
      <alignment horizontal="left" vertical="top"/>
    </xf>
    <xf numFmtId="9" fontId="0" fillId="0" borderId="0" xfId="1" applyFont="1" applyAlignment="1">
      <alignment horizontal="left" vertical="top"/>
    </xf>
    <xf numFmtId="0" fontId="0" fillId="0" borderId="1" xfId="0" applyBorder="1" applyAlignment="1">
      <alignment horizontal="center" vertical="center" textRotation="90" wrapText="1"/>
    </xf>
    <xf numFmtId="0" fontId="6" fillId="4" borderId="0" xfId="0" applyFont="1" applyFill="1" applyAlignment="1">
      <alignment horizontal="left" vertical="top"/>
    </xf>
    <xf numFmtId="0" fontId="6" fillId="13" borderId="1" xfId="0" applyFont="1" applyFill="1" applyBorder="1" applyAlignment="1">
      <alignment horizontal="left" vertical="top"/>
    </xf>
    <xf numFmtId="9" fontId="6" fillId="13" borderId="1" xfId="1" applyFont="1" applyFill="1" applyBorder="1" applyAlignment="1">
      <alignment horizontal="center" vertical="top"/>
    </xf>
    <xf numFmtId="9" fontId="6" fillId="13" borderId="8" xfId="1" applyFont="1" applyFill="1" applyBorder="1" applyAlignment="1">
      <alignment horizontal="center" vertical="top"/>
    </xf>
    <xf numFmtId="9" fontId="0" fillId="0" borderId="8" xfId="1" applyFont="1" applyBorder="1" applyAlignment="1">
      <alignment horizontal="center" vertical="center"/>
    </xf>
    <xf numFmtId="0" fontId="0" fillId="0" borderId="8" xfId="0" applyBorder="1" applyAlignment="1">
      <alignment horizontal="left" vertical="top"/>
    </xf>
    <xf numFmtId="9" fontId="6" fillId="13" borderId="1" xfId="0" applyNumberFormat="1" applyFont="1" applyFill="1" applyBorder="1" applyAlignment="1">
      <alignment horizontal="center" vertical="top"/>
    </xf>
    <xf numFmtId="9" fontId="0" fillId="0" borderId="0" xfId="1" applyFont="1" applyBorder="1" applyAlignment="1">
      <alignment horizontal="center" vertical="center"/>
    </xf>
    <xf numFmtId="0" fontId="23" fillId="14" borderId="0" xfId="10" applyAlignment="1">
      <alignment horizontal="left" vertical="top"/>
    </xf>
    <xf numFmtId="11" fontId="23" fillId="14" borderId="0" xfId="10" applyNumberFormat="1" applyAlignment="1">
      <alignment horizontal="left" vertical="top"/>
    </xf>
    <xf numFmtId="2" fontId="0" fillId="0" borderId="0" xfId="0" applyNumberFormat="1" applyAlignment="1">
      <alignment horizontal="left" vertical="top"/>
    </xf>
    <xf numFmtId="0" fontId="5" fillId="0" borderId="0" xfId="0" applyFont="1" applyAlignment="1">
      <alignment horizontal="center" vertical="center"/>
    </xf>
    <xf numFmtId="9" fontId="5" fillId="6" borderId="1" xfId="0" applyNumberFormat="1" applyFont="1" applyFill="1" applyBorder="1" applyAlignment="1">
      <alignment horizontal="center" vertical="center"/>
    </xf>
    <xf numFmtId="9" fontId="0" fillId="0" borderId="1" xfId="1" applyFont="1" applyFill="1" applyBorder="1" applyAlignment="1">
      <alignment horizontal="center" vertical="top"/>
    </xf>
    <xf numFmtId="0" fontId="23" fillId="14" borderId="0" xfId="10" applyAlignment="1">
      <alignment horizontal="center" vertical="top"/>
    </xf>
    <xf numFmtId="11" fontId="23" fillId="14" borderId="0" xfId="10" applyNumberFormat="1" applyAlignment="1">
      <alignment horizontal="center" vertical="top"/>
    </xf>
    <xf numFmtId="170" fontId="23" fillId="14" borderId="0" xfId="10" applyNumberFormat="1" applyAlignment="1">
      <alignment horizontal="center" vertical="top"/>
    </xf>
    <xf numFmtId="2" fontId="23" fillId="14" borderId="0" xfId="10" applyNumberFormat="1" applyAlignment="1">
      <alignment horizontal="center" vertical="top"/>
    </xf>
    <xf numFmtId="11" fontId="23" fillId="14" borderId="0" xfId="10" applyNumberFormat="1" applyAlignment="1">
      <alignment horizontal="center" vertical="center"/>
    </xf>
    <xf numFmtId="0" fontId="24" fillId="14" borderId="0" xfId="10" applyFont="1" applyAlignment="1">
      <alignment horizontal="left" vertical="top"/>
    </xf>
    <xf numFmtId="11" fontId="24" fillId="14" borderId="0" xfId="10" applyNumberFormat="1" applyFont="1" applyAlignment="1">
      <alignment horizontal="center" vertical="center"/>
    </xf>
    <xf numFmtId="11" fontId="24" fillId="14" borderId="0" xfId="10" applyNumberFormat="1" applyFont="1" applyAlignment="1">
      <alignment horizontal="left" vertical="top"/>
    </xf>
    <xf numFmtId="0" fontId="6" fillId="0" borderId="0" xfId="0" applyFont="1" applyAlignment="1">
      <alignment horizontal="center" vertical="center" textRotation="90"/>
    </xf>
    <xf numFmtId="0" fontId="6" fillId="0" borderId="0" xfId="0" applyFont="1" applyAlignment="1">
      <alignment horizontal="center" vertical="top" textRotation="90"/>
    </xf>
    <xf numFmtId="11" fontId="0" fillId="0" borderId="0" xfId="0" applyNumberFormat="1" applyAlignment="1">
      <alignment horizontal="center" vertical="top"/>
    </xf>
    <xf numFmtId="0" fontId="0" fillId="15" borderId="0" xfId="0" applyFill="1" applyAlignment="1">
      <alignment horizontal="center" vertical="top"/>
    </xf>
    <xf numFmtId="11" fontId="0" fillId="8" borderId="1" xfId="0" applyNumberFormat="1" applyFill="1" applyBorder="1" applyAlignment="1">
      <alignment horizontal="center" vertical="center"/>
    </xf>
    <xf numFmtId="0" fontId="0" fillId="0" borderId="0" xfId="0" applyAlignment="1">
      <alignment horizontal="left" vertical="center"/>
    </xf>
    <xf numFmtId="9" fontId="0" fillId="8" borderId="6" xfId="1" applyFont="1" applyFill="1" applyBorder="1" applyAlignment="1">
      <alignment horizontal="left" vertical="top" wrapText="1"/>
    </xf>
    <xf numFmtId="0" fontId="0" fillId="8" borderId="6" xfId="0" applyFill="1" applyBorder="1" applyAlignment="1">
      <alignment horizontal="center" vertical="center"/>
    </xf>
    <xf numFmtId="0" fontId="0" fillId="0" borderId="2" xfId="0" applyBorder="1" applyAlignment="1">
      <alignment horizontal="left" vertical="top"/>
    </xf>
    <xf numFmtId="0" fontId="0" fillId="6" borderId="6" xfId="0" applyFill="1" applyBorder="1" applyAlignment="1">
      <alignment horizontal="center" vertical="center" wrapText="1"/>
    </xf>
    <xf numFmtId="0" fontId="0" fillId="0" borderId="6" xfId="0" applyBorder="1" applyAlignment="1">
      <alignment horizontal="center" vertical="center" wrapText="1"/>
    </xf>
    <xf numFmtId="9" fontId="0" fillId="7" borderId="6" xfId="1" applyFont="1" applyFill="1" applyBorder="1" applyAlignment="1">
      <alignment horizontal="center" vertical="center" wrapText="1"/>
    </xf>
    <xf numFmtId="0" fontId="6" fillId="3" borderId="2" xfId="0" applyFont="1" applyFill="1" applyBorder="1" applyAlignment="1">
      <alignment horizontal="center" vertical="center"/>
    </xf>
    <xf numFmtId="9" fontId="0" fillId="0" borderId="0" xfId="1" applyFont="1" applyFill="1" applyBorder="1" applyAlignment="1">
      <alignment horizontal="center" vertical="center" wrapText="1"/>
    </xf>
    <xf numFmtId="9" fontId="6" fillId="5" borderId="2" xfId="0" applyNumberFormat="1" applyFont="1" applyFill="1" applyBorder="1" applyAlignment="1">
      <alignment horizontal="center" vertical="top" wrapText="1"/>
    </xf>
    <xf numFmtId="0" fontId="0" fillId="0" borderId="2" xfId="0" applyBorder="1" applyAlignment="1">
      <alignment horizontal="center" vertical="center"/>
    </xf>
    <xf numFmtId="11" fontId="0" fillId="0" borderId="2" xfId="0" applyNumberFormat="1" applyBorder="1" applyAlignment="1">
      <alignment horizontal="center" vertical="center"/>
    </xf>
    <xf numFmtId="167" fontId="0" fillId="0" borderId="0" xfId="1" applyNumberFormat="1" applyFont="1" applyFill="1" applyBorder="1" applyAlignment="1">
      <alignment horizontal="center" vertical="top" wrapText="1"/>
    </xf>
    <xf numFmtId="0" fontId="24" fillId="14" borderId="1" xfId="10" applyFont="1" applyBorder="1" applyAlignment="1">
      <alignment horizontal="center" vertical="center" textRotation="90" wrapText="1"/>
    </xf>
    <xf numFmtId="0" fontId="24" fillId="14" borderId="1" xfId="10" applyFont="1" applyBorder="1" applyAlignment="1">
      <alignment horizontal="left" vertical="center" textRotation="90" wrapText="1"/>
    </xf>
    <xf numFmtId="0" fontId="24" fillId="14" borderId="1" xfId="10" applyFont="1" applyBorder="1" applyAlignment="1">
      <alignment horizontal="center" vertical="center"/>
    </xf>
    <xf numFmtId="11" fontId="24" fillId="14" borderId="1" xfId="10" applyNumberFormat="1" applyFont="1" applyBorder="1" applyAlignment="1">
      <alignment horizontal="center" vertical="center"/>
    </xf>
    <xf numFmtId="11" fontId="24" fillId="14" borderId="1" xfId="10" applyNumberFormat="1" applyFont="1" applyBorder="1" applyAlignment="1">
      <alignment horizontal="left" vertical="top"/>
    </xf>
    <xf numFmtId="0" fontId="24" fillId="14" borderId="1" xfId="10" applyFont="1" applyBorder="1" applyAlignment="1">
      <alignment horizontal="left" vertical="top"/>
    </xf>
    <xf numFmtId="11" fontId="24" fillId="14" borderId="0" xfId="10" applyNumberFormat="1" applyFont="1" applyAlignment="1">
      <alignment horizontal="center" vertical="top"/>
    </xf>
    <xf numFmtId="0" fontId="24" fillId="14" borderId="0" xfId="10" applyFont="1" applyAlignment="1">
      <alignment horizontal="center" vertical="top"/>
    </xf>
    <xf numFmtId="11" fontId="0" fillId="0" borderId="2" xfId="0" applyNumberFormat="1" applyBorder="1" applyAlignment="1">
      <alignment horizontal="left" vertical="top"/>
    </xf>
    <xf numFmtId="9" fontId="0" fillId="7" borderId="9" xfId="1" applyFont="1" applyFill="1" applyBorder="1" applyAlignment="1">
      <alignment horizontal="center" vertical="center" wrapText="1"/>
    </xf>
    <xf numFmtId="169" fontId="0" fillId="0" borderId="0" xfId="1" applyNumberFormat="1" applyFont="1" applyBorder="1" applyAlignment="1">
      <alignment horizontal="center" vertical="center"/>
    </xf>
    <xf numFmtId="9" fontId="6" fillId="13" borderId="1" xfId="0" applyNumberFormat="1" applyFont="1" applyFill="1" applyBorder="1" applyAlignment="1">
      <alignment horizontal="left" vertical="top"/>
    </xf>
    <xf numFmtId="11" fontId="0" fillId="0" borderId="1" xfId="0" applyNumberFormat="1" applyBorder="1" applyAlignment="1">
      <alignment horizontal="center" vertical="center" textRotation="90" wrapText="1"/>
    </xf>
    <xf numFmtId="11" fontId="0" fillId="0" borderId="6" xfId="0" applyNumberFormat="1" applyBorder="1" applyAlignment="1">
      <alignment horizontal="center" vertical="center" textRotation="90" wrapText="1"/>
    </xf>
    <xf numFmtId="9" fontId="0" fillId="0" borderId="10" xfId="1" applyFont="1" applyBorder="1" applyAlignment="1">
      <alignment horizontal="center" vertical="center"/>
    </xf>
    <xf numFmtId="9" fontId="0" fillId="0" borderId="0" xfId="1" applyFont="1" applyBorder="1" applyAlignment="1">
      <alignment horizontal="center" vertical="top"/>
    </xf>
    <xf numFmtId="0" fontId="0" fillId="0" borderId="6" xfId="0" applyBorder="1" applyAlignment="1">
      <alignment horizontal="left" vertical="top"/>
    </xf>
    <xf numFmtId="0" fontId="0" fillId="0" borderId="6" xfId="0" applyBorder="1" applyAlignment="1">
      <alignment horizontal="left" vertical="top" wrapText="1"/>
    </xf>
    <xf numFmtId="0" fontId="2" fillId="0" borderId="0" xfId="11"/>
    <xf numFmtId="0" fontId="6" fillId="16" borderId="2" xfId="11" applyFont="1" applyFill="1" applyBorder="1" applyAlignment="1">
      <alignment horizontal="center" vertical="top"/>
    </xf>
    <xf numFmtId="0" fontId="6" fillId="16" borderId="3" xfId="11" applyFont="1" applyFill="1" applyBorder="1" applyAlignment="1">
      <alignment horizontal="center" vertical="top"/>
    </xf>
    <xf numFmtId="9" fontId="0" fillId="0" borderId="0" xfId="12" applyFont="1" applyFill="1"/>
    <xf numFmtId="9" fontId="0" fillId="0" borderId="0" xfId="12" applyFont="1"/>
    <xf numFmtId="11" fontId="2" fillId="0" borderId="0" xfId="11" applyNumberFormat="1"/>
    <xf numFmtId="171" fontId="0" fillId="0" borderId="1" xfId="1" applyNumberFormat="1" applyFont="1" applyFill="1" applyBorder="1" applyAlignment="1">
      <alignment horizontal="center" vertical="top" wrapText="1"/>
    </xf>
    <xf numFmtId="169" fontId="0" fillId="0" borderId="0" xfId="1" applyNumberFormat="1" applyFont="1" applyAlignment="1">
      <alignment horizontal="center" vertical="center"/>
    </xf>
    <xf numFmtId="0" fontId="5" fillId="0" borderId="1" xfId="11" applyFont="1" applyBorder="1" applyAlignment="1">
      <alignment horizontal="center" vertical="center"/>
    </xf>
    <xf numFmtId="11" fontId="5" fillId="0" borderId="1" xfId="11" applyNumberFormat="1" applyFont="1" applyBorder="1" applyAlignment="1">
      <alignment horizontal="center" vertical="center"/>
    </xf>
    <xf numFmtId="0" fontId="6" fillId="9" borderId="1" xfId="0" applyFont="1" applyFill="1" applyBorder="1" applyAlignment="1">
      <alignment horizontal="center" vertical="top"/>
    </xf>
    <xf numFmtId="0" fontId="6" fillId="5" borderId="1" xfId="0" applyFont="1" applyFill="1" applyBorder="1" applyAlignment="1">
      <alignment horizontal="center" vertical="top"/>
    </xf>
    <xf numFmtId="0" fontId="6" fillId="5" borderId="11" xfId="0" applyFont="1" applyFill="1" applyBorder="1" applyAlignment="1">
      <alignment horizontal="center" vertical="top"/>
    </xf>
    <xf numFmtId="0" fontId="6" fillId="5" borderId="5" xfId="0" applyFont="1" applyFill="1" applyBorder="1" applyAlignment="1">
      <alignment horizontal="center" vertical="top"/>
    </xf>
    <xf numFmtId="0" fontId="17" fillId="4" borderId="5" xfId="0" applyFont="1" applyFill="1" applyBorder="1" applyAlignment="1">
      <alignment horizontal="left"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5" fillId="4" borderId="0" xfId="0" applyFont="1" applyFill="1" applyAlignment="1">
      <alignment horizontal="left" vertical="top"/>
    </xf>
    <xf numFmtId="0" fontId="0" fillId="0" borderId="0" xfId="0" applyFill="1" applyAlignment="1">
      <alignment horizontal="left" vertical="top"/>
    </xf>
    <xf numFmtId="0" fontId="25" fillId="4" borderId="1" xfId="0" applyFon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center" vertical="center"/>
    </xf>
    <xf numFmtId="11" fontId="0" fillId="0" borderId="0" xfId="0" applyNumberFormat="1" applyBorder="1" applyAlignment="1">
      <alignment horizontal="center" vertical="center"/>
    </xf>
    <xf numFmtId="11" fontId="0" fillId="0" borderId="0" xfId="0" applyNumberFormat="1" applyBorder="1" applyAlignment="1">
      <alignment horizontal="left" vertical="top"/>
    </xf>
    <xf numFmtId="0" fontId="24" fillId="14" borderId="6" xfId="10" applyFont="1" applyBorder="1" applyAlignment="1">
      <alignment horizontal="left" vertical="center" textRotation="90" wrapText="1"/>
    </xf>
    <xf numFmtId="11" fontId="24" fillId="14" borderId="6" xfId="10" applyNumberFormat="1" applyFont="1" applyBorder="1" applyAlignment="1">
      <alignment horizontal="center" vertical="center"/>
    </xf>
    <xf numFmtId="0" fontId="26" fillId="0" borderId="0" xfId="0" applyFont="1" applyAlignment="1">
      <alignment horizontal="left" vertical="top" wrapText="1"/>
    </xf>
    <xf numFmtId="0" fontId="26" fillId="0" borderId="0" xfId="0" applyFont="1" applyAlignment="1">
      <alignment horizontal="center" vertical="center"/>
    </xf>
    <xf numFmtId="0" fontId="26" fillId="0" borderId="0" xfId="0" applyFont="1" applyAlignment="1">
      <alignment horizontal="left" vertical="top"/>
    </xf>
    <xf numFmtId="9" fontId="26" fillId="0" borderId="0" xfId="1" applyFont="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textRotation="90" wrapText="1"/>
    </xf>
    <xf numFmtId="0" fontId="27" fillId="0" borderId="0" xfId="0" applyFont="1" applyBorder="1" applyAlignment="1">
      <alignment horizontal="left" vertical="center" textRotation="90" wrapText="1"/>
    </xf>
    <xf numFmtId="0" fontId="26" fillId="0" borderId="0" xfId="0" applyFont="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center" vertical="center"/>
    </xf>
    <xf numFmtId="11" fontId="26" fillId="0" borderId="0" xfId="0" applyNumberFormat="1" applyFont="1" applyBorder="1" applyAlignment="1">
      <alignment horizontal="center" vertical="center"/>
    </xf>
    <xf numFmtId="0" fontId="26" fillId="0" borderId="0" xfId="0" applyFont="1" applyBorder="1" applyAlignment="1">
      <alignment horizontal="center" vertical="center"/>
    </xf>
    <xf numFmtId="11" fontId="26" fillId="0" borderId="0" xfId="0" applyNumberFormat="1" applyFont="1" applyBorder="1" applyAlignment="1">
      <alignment horizontal="left" vertical="top"/>
    </xf>
    <xf numFmtId="0" fontId="6" fillId="16" borderId="1" xfId="11" applyFont="1" applyFill="1" applyBorder="1" applyAlignment="1">
      <alignment horizontal="center" vertical="top" wrapText="1"/>
    </xf>
    <xf numFmtId="0" fontId="6" fillId="16" borderId="1" xfId="11" applyFont="1" applyFill="1" applyBorder="1" applyAlignment="1">
      <alignment horizontal="center" vertical="top" wrapText="1"/>
    </xf>
    <xf numFmtId="0" fontId="2" fillId="0" borderId="1" xfId="11" applyBorder="1"/>
    <xf numFmtId="0" fontId="28" fillId="0" borderId="0" xfId="11" applyFont="1" applyFill="1" applyAlignment="1">
      <alignment horizontal="left" vertical="center"/>
    </xf>
    <xf numFmtId="0" fontId="1" fillId="0" borderId="0" xfId="11" applyFont="1"/>
    <xf numFmtId="0" fontId="26" fillId="0" borderId="5" xfId="11" applyFont="1" applyBorder="1" applyAlignment="1">
      <alignment horizontal="center" vertical="center"/>
    </xf>
    <xf numFmtId="0" fontId="27" fillId="16" borderId="2" xfId="11" applyFont="1" applyFill="1" applyBorder="1" applyAlignment="1">
      <alignment horizontal="center" vertical="top"/>
    </xf>
    <xf numFmtId="0" fontId="27" fillId="16" borderId="2" xfId="11" applyFont="1" applyFill="1" applyBorder="1" applyAlignment="1">
      <alignment horizontal="center" vertical="top" wrapText="1"/>
    </xf>
    <xf numFmtId="0" fontId="27" fillId="16" borderId="1" xfId="11" applyFont="1" applyFill="1" applyBorder="1" applyAlignment="1">
      <alignment horizontal="center" vertical="top" wrapText="1"/>
    </xf>
    <xf numFmtId="0" fontId="27" fillId="16" borderId="3" xfId="11" applyFont="1" applyFill="1" applyBorder="1" applyAlignment="1">
      <alignment horizontal="center" vertical="top"/>
    </xf>
    <xf numFmtId="0" fontId="27" fillId="16" borderId="3" xfId="11" applyFont="1" applyFill="1" applyBorder="1" applyAlignment="1">
      <alignment horizontal="center" vertical="top" wrapText="1"/>
    </xf>
    <xf numFmtId="0" fontId="26" fillId="0" borderId="1" xfId="11" applyFont="1" applyBorder="1" applyAlignment="1">
      <alignment horizontal="center" vertical="center"/>
    </xf>
    <xf numFmtId="0" fontId="1" fillId="0" borderId="1" xfId="11" applyFont="1" applyBorder="1"/>
    <xf numFmtId="166" fontId="26" fillId="0" borderId="1" xfId="12" applyNumberFormat="1" applyFont="1" applyFill="1" applyBorder="1"/>
    <xf numFmtId="11" fontId="26" fillId="0" borderId="1" xfId="11" applyNumberFormat="1" applyFont="1" applyBorder="1" applyAlignment="1">
      <alignment horizontal="center" vertical="center"/>
    </xf>
    <xf numFmtId="11" fontId="1" fillId="0" borderId="1" xfId="11" applyNumberFormat="1" applyFont="1" applyBorder="1"/>
    <xf numFmtId="0" fontId="6" fillId="0" borderId="0" xfId="0" applyFont="1" applyFill="1" applyAlignment="1">
      <alignment horizontal="center" vertical="top"/>
    </xf>
    <xf numFmtId="0" fontId="0" fillId="0" borderId="0" xfId="0" applyFill="1" applyAlignment="1">
      <alignment horizontal="left" vertical="top" wrapText="1"/>
    </xf>
    <xf numFmtId="0" fontId="0" fillId="0" borderId="0" xfId="0" applyFill="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alignment horizontal="center" vertical="center"/>
    </xf>
    <xf numFmtId="9" fontId="0" fillId="0" borderId="2" xfId="1" applyFont="1" applyFill="1" applyBorder="1" applyAlignment="1">
      <alignment horizontal="center" vertical="top" wrapText="1"/>
    </xf>
    <xf numFmtId="9" fontId="6" fillId="13" borderId="7" xfId="1" applyFont="1" applyFill="1" applyBorder="1" applyAlignment="1">
      <alignment horizontal="center" vertical="top"/>
    </xf>
    <xf numFmtId="9" fontId="0" fillId="0" borderId="7" xfId="1" applyFont="1" applyBorder="1" applyAlignment="1">
      <alignment horizontal="center" vertical="center"/>
    </xf>
    <xf numFmtId="9" fontId="0" fillId="0" borderId="12" xfId="1" applyFont="1" applyBorder="1" applyAlignment="1">
      <alignment horizontal="center" vertical="center"/>
    </xf>
    <xf numFmtId="9" fontId="0" fillId="0" borderId="6" xfId="1" applyFont="1" applyBorder="1" applyAlignment="1">
      <alignment horizontal="center" vertical="center"/>
    </xf>
    <xf numFmtId="0" fontId="0" fillId="0" borderId="0" xfId="0" applyFill="1" applyBorder="1" applyAlignment="1">
      <alignment horizontal="center" vertical="center" textRotation="90" wrapText="1"/>
    </xf>
    <xf numFmtId="9" fontId="0" fillId="0" borderId="0" xfId="1" applyFont="1" applyFill="1" applyBorder="1" applyAlignment="1">
      <alignment horizontal="center" vertical="center"/>
    </xf>
    <xf numFmtId="0" fontId="5" fillId="0" borderId="0" xfId="11" applyFont="1" applyBorder="1" applyAlignment="1">
      <alignment horizontal="center" vertical="center"/>
    </xf>
    <xf numFmtId="2" fontId="2" fillId="0" borderId="1" xfId="11" applyNumberFormat="1" applyBorder="1"/>
    <xf numFmtId="9" fontId="0" fillId="0" borderId="1" xfId="12" applyFont="1" applyBorder="1"/>
    <xf numFmtId="0" fontId="2" fillId="0" borderId="0" xfId="11" applyFill="1"/>
    <xf numFmtId="9" fontId="5" fillId="0" borderId="0" xfId="12" applyFont="1" applyFill="1"/>
    <xf numFmtId="2" fontId="24" fillId="14" borderId="0" xfId="10" applyNumberFormat="1" applyFont="1" applyAlignment="1">
      <alignment horizontal="center" vertical="top"/>
    </xf>
  </cellXfs>
  <cellStyles count="13">
    <cellStyle name="Comma 2" xfId="5" xr:uid="{B89712BA-2BEE-4A2F-A447-D19127BC0364}"/>
    <cellStyle name="God" xfId="10" builtinId="26"/>
    <cellStyle name="Hyperlink 2" xfId="8" xr:uid="{3C0C0C9E-7F26-4518-96BD-B9E64C070B36}"/>
    <cellStyle name="Normal" xfId="0" builtinId="0"/>
    <cellStyle name="Normal 14" xfId="9" xr:uid="{9BEA1901-AE66-477E-8AF9-5870DD65CAFE}"/>
    <cellStyle name="Normal 2" xfId="2" xr:uid="{42E5F214-140D-4CDB-94D0-A11AE7C2F7BC}"/>
    <cellStyle name="Normal 2 2" xfId="7" xr:uid="{0880CF93-DD93-45FB-8DCC-39E585591977}"/>
    <cellStyle name="Normal 21" xfId="6" xr:uid="{C6EF392F-9A7E-4A42-BB1F-660635DF0C0C}"/>
    <cellStyle name="Normal 3" xfId="3" xr:uid="{A7E04E7C-FA18-463D-947F-925AA2D5A0CE}"/>
    <cellStyle name="Normal 4" xfId="4" xr:uid="{22E6BA38-E4A7-4C1C-A302-AE4804409449}"/>
    <cellStyle name="Normal 5" xfId="11" xr:uid="{4CA4DB34-80B7-4E28-8FC1-E5843F36A13C}"/>
    <cellStyle name="Prosent" xfId="1" builtinId="5"/>
    <cellStyle name="Prosent 2" xfId="12" xr:uid="{819232BB-37E9-4E6E-BBD3-2D814294490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11.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chartsheet" Target="chartsheets/sheet1.xml"/><Relationship Id="rId21" Type="http://schemas.openxmlformats.org/officeDocument/2006/relationships/sharedStrings" Target="sharedStrings.xml"/><Relationship Id="rId7" Type="http://schemas.openxmlformats.org/officeDocument/2006/relationships/worksheet" Target="worksheets/sheet5.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9.xml"/><Relationship Id="rId24" Type="http://schemas.openxmlformats.org/officeDocument/2006/relationships/customXml" Target="../customXml/item2.xml"/><Relationship Id="rId5" Type="http://schemas.openxmlformats.org/officeDocument/2006/relationships/chartsheet" Target="chartsheets/sheet2.xml"/><Relationship Id="rId15" Type="http://schemas.openxmlformats.org/officeDocument/2006/relationships/worksheet" Target="worksheets/sheet13.xml"/><Relationship Id="rId23" Type="http://schemas.openxmlformats.org/officeDocument/2006/relationships/customXml" Target="../customXml/item1.xml"/><Relationship Id="rId10" Type="http://schemas.openxmlformats.org/officeDocument/2006/relationships/worksheet" Target="worksheets/sheet8.xml"/><Relationship Id="rId19"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b-NO"/>
              <a:t>Wild - Stages contribution to most important impact categories</a:t>
            </a:r>
          </a:p>
        </c:rich>
      </c:tx>
      <c:layout>
        <c:manualLayout>
          <c:xMode val="edge"/>
          <c:yMode val="edge"/>
          <c:x val="0.26310567284822828"/>
          <c:y val="1.549016226986225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manualLayout>
          <c:layoutTarget val="inner"/>
          <c:xMode val="edge"/>
          <c:yMode val="edge"/>
          <c:x val="2.9119748108508477E-2"/>
          <c:y val="9.584475344837215E-2"/>
          <c:w val="0.89176228916633915"/>
          <c:h val="0.47422505165577705"/>
        </c:manualLayout>
      </c:layout>
      <c:barChart>
        <c:barDir val="col"/>
        <c:grouping val="percentStacked"/>
        <c:varyColors val="0"/>
        <c:ser>
          <c:idx val="0"/>
          <c:order val="0"/>
          <c:tx>
            <c:strRef>
              <c:f>'Wild RP results'!$E$3</c:f>
              <c:strCache>
                <c:ptCount val="1"/>
                <c:pt idx="0">
                  <c:v>Fishing</c:v>
                </c:pt>
              </c:strCache>
            </c:strRef>
          </c:tx>
          <c:spPr>
            <a:solidFill>
              <a:schemeClr val="accent1"/>
            </a:solidFill>
            <a:ln>
              <a:noFill/>
            </a:ln>
            <a:effectLst/>
          </c:spPr>
          <c:invertIfNegative val="0"/>
          <c:cat>
            <c:strRef>
              <c:f>'Wild RP results'!$D$4:$D$9</c:f>
              <c:strCache>
                <c:ptCount val="6"/>
                <c:pt idx="0">
                  <c:v>Climate change</c:v>
                </c:pt>
                <c:pt idx="1">
                  <c:v>Resource use, fossils</c:v>
                </c:pt>
                <c:pt idx="2">
                  <c:v>Particulate Matter</c:v>
                </c:pt>
                <c:pt idx="3">
                  <c:v>Photochemical ozone formation</c:v>
                </c:pt>
                <c:pt idx="4">
                  <c:v>Acidification</c:v>
                </c:pt>
                <c:pt idx="5">
                  <c:v>Eutrophication, terrestrial</c:v>
                </c:pt>
              </c:strCache>
            </c:strRef>
          </c:cat>
          <c:val>
            <c:numRef>
              <c:f>'Wild RP results'!$E$4:$E$9</c:f>
              <c:numCache>
                <c:formatCode>0%</c:formatCode>
                <c:ptCount val="6"/>
                <c:pt idx="0">
                  <c:v>0.5400729867177827</c:v>
                </c:pt>
                <c:pt idx="1">
                  <c:v>0.60967533828173592</c:v>
                </c:pt>
                <c:pt idx="2">
                  <c:v>0.85610038868675009</c:v>
                </c:pt>
                <c:pt idx="3">
                  <c:v>0.86198653968146599</c:v>
                </c:pt>
                <c:pt idx="4">
                  <c:v>0.77644442025982263</c:v>
                </c:pt>
                <c:pt idx="5">
                  <c:v>0.86577453563480766</c:v>
                </c:pt>
              </c:numCache>
            </c:numRef>
          </c:val>
          <c:extLst>
            <c:ext xmlns:c16="http://schemas.microsoft.com/office/drawing/2014/chart" uri="{C3380CC4-5D6E-409C-BE32-E72D297353CC}">
              <c16:uniqueId val="{00000000-3BE1-4D93-A854-19586702D723}"/>
            </c:ext>
          </c:extLst>
        </c:ser>
        <c:ser>
          <c:idx val="1"/>
          <c:order val="1"/>
          <c:tx>
            <c:strRef>
              <c:f>'Wild RP results'!$F$3</c:f>
              <c:strCache>
                <c:ptCount val="1"/>
                <c:pt idx="0">
                  <c:v>Preparation, packaging and distribution</c:v>
                </c:pt>
              </c:strCache>
            </c:strRef>
          </c:tx>
          <c:spPr>
            <a:solidFill>
              <a:schemeClr val="accent2"/>
            </a:solidFill>
            <a:ln>
              <a:noFill/>
            </a:ln>
            <a:effectLst/>
          </c:spPr>
          <c:invertIfNegative val="0"/>
          <c:cat>
            <c:strRef>
              <c:f>'Wild RP results'!$D$4:$D$9</c:f>
              <c:strCache>
                <c:ptCount val="6"/>
                <c:pt idx="0">
                  <c:v>Climate change</c:v>
                </c:pt>
                <c:pt idx="1">
                  <c:v>Resource use, fossils</c:v>
                </c:pt>
                <c:pt idx="2">
                  <c:v>Particulate Matter</c:v>
                </c:pt>
                <c:pt idx="3">
                  <c:v>Photochemical ozone formation</c:v>
                </c:pt>
                <c:pt idx="4">
                  <c:v>Acidification</c:v>
                </c:pt>
                <c:pt idx="5">
                  <c:v>Eutrophication, terrestrial</c:v>
                </c:pt>
              </c:strCache>
            </c:strRef>
          </c:cat>
          <c:val>
            <c:numRef>
              <c:f>'Wild RP results'!$F$4:$F$9</c:f>
              <c:numCache>
                <c:formatCode>0%</c:formatCode>
                <c:ptCount val="6"/>
                <c:pt idx="0">
                  <c:v>0.32475654328316617</c:v>
                </c:pt>
                <c:pt idx="1">
                  <c:v>0.28556932760165238</c:v>
                </c:pt>
                <c:pt idx="2">
                  <c:v>0.12070106703474101</c:v>
                </c:pt>
                <c:pt idx="3">
                  <c:v>0.12171712512294867</c:v>
                </c:pt>
                <c:pt idx="4">
                  <c:v>0.18304894633435642</c:v>
                </c:pt>
                <c:pt idx="5">
                  <c:v>0.11422885899512741</c:v>
                </c:pt>
              </c:numCache>
            </c:numRef>
          </c:val>
          <c:extLst>
            <c:ext xmlns:c16="http://schemas.microsoft.com/office/drawing/2014/chart" uri="{C3380CC4-5D6E-409C-BE32-E72D297353CC}">
              <c16:uniqueId val="{00000001-3BE1-4D93-A854-19586702D723}"/>
            </c:ext>
          </c:extLst>
        </c:ser>
        <c:ser>
          <c:idx val="2"/>
          <c:order val="2"/>
          <c:tx>
            <c:strRef>
              <c:f>'Wild RP results'!$G$3</c:f>
              <c:strCache>
                <c:ptCount val="1"/>
                <c:pt idx="0">
                  <c:v>Retailer and consumer</c:v>
                </c:pt>
              </c:strCache>
            </c:strRef>
          </c:tx>
          <c:spPr>
            <a:solidFill>
              <a:schemeClr val="accent3"/>
            </a:solidFill>
            <a:ln>
              <a:noFill/>
            </a:ln>
            <a:effectLst/>
          </c:spPr>
          <c:invertIfNegative val="0"/>
          <c:cat>
            <c:strRef>
              <c:f>'Wild RP results'!$D$4:$D$9</c:f>
              <c:strCache>
                <c:ptCount val="6"/>
                <c:pt idx="0">
                  <c:v>Climate change</c:v>
                </c:pt>
                <c:pt idx="1">
                  <c:v>Resource use, fossils</c:v>
                </c:pt>
                <c:pt idx="2">
                  <c:v>Particulate Matter</c:v>
                </c:pt>
                <c:pt idx="3">
                  <c:v>Photochemical ozone formation</c:v>
                </c:pt>
                <c:pt idx="4">
                  <c:v>Acidification</c:v>
                </c:pt>
                <c:pt idx="5">
                  <c:v>Eutrophication, terrestrial</c:v>
                </c:pt>
              </c:strCache>
            </c:strRef>
          </c:cat>
          <c:val>
            <c:numRef>
              <c:f>'Wild RP results'!$G$4:$G$9</c:f>
              <c:numCache>
                <c:formatCode>0%</c:formatCode>
                <c:ptCount val="6"/>
                <c:pt idx="0">
                  <c:v>0.13425500266393212</c:v>
                </c:pt>
                <c:pt idx="1">
                  <c:v>5.4478208394098629E-2</c:v>
                </c:pt>
                <c:pt idx="2">
                  <c:v>1.6710033087711268E-2</c:v>
                </c:pt>
                <c:pt idx="3">
                  <c:v>1.5648476890798079E-2</c:v>
                </c:pt>
                <c:pt idx="4">
                  <c:v>2.8705341303891341E-2</c:v>
                </c:pt>
                <c:pt idx="5">
                  <c:v>1.8707738935271008E-2</c:v>
                </c:pt>
              </c:numCache>
            </c:numRef>
          </c:val>
          <c:extLst>
            <c:ext xmlns:c16="http://schemas.microsoft.com/office/drawing/2014/chart" uri="{C3380CC4-5D6E-409C-BE32-E72D297353CC}">
              <c16:uniqueId val="{00000002-3BE1-4D93-A854-19586702D723}"/>
            </c:ext>
          </c:extLst>
        </c:ser>
        <c:ser>
          <c:idx val="3"/>
          <c:order val="3"/>
          <c:tx>
            <c:strRef>
              <c:f>'Wild RP results'!$H$3</c:f>
              <c:strCache>
                <c:ptCount val="1"/>
                <c:pt idx="0">
                  <c:v>Fish waste handling</c:v>
                </c:pt>
              </c:strCache>
            </c:strRef>
          </c:tx>
          <c:spPr>
            <a:solidFill>
              <a:schemeClr val="accent4"/>
            </a:solidFill>
            <a:ln>
              <a:noFill/>
            </a:ln>
            <a:effectLst/>
          </c:spPr>
          <c:invertIfNegative val="0"/>
          <c:cat>
            <c:strRef>
              <c:f>'Wild RP results'!$D$4:$D$9</c:f>
              <c:strCache>
                <c:ptCount val="6"/>
                <c:pt idx="0">
                  <c:v>Climate change</c:v>
                </c:pt>
                <c:pt idx="1">
                  <c:v>Resource use, fossils</c:v>
                </c:pt>
                <c:pt idx="2">
                  <c:v>Particulate Matter</c:v>
                </c:pt>
                <c:pt idx="3">
                  <c:v>Photochemical ozone formation</c:v>
                </c:pt>
                <c:pt idx="4">
                  <c:v>Acidification</c:v>
                </c:pt>
                <c:pt idx="5">
                  <c:v>Eutrophication, terrestrial</c:v>
                </c:pt>
              </c:strCache>
            </c:strRef>
          </c:cat>
          <c:val>
            <c:numRef>
              <c:f>'Wild RP results'!$H$4:$H$9</c:f>
              <c:numCache>
                <c:formatCode>0%</c:formatCode>
                <c:ptCount val="6"/>
                <c:pt idx="0">
                  <c:v>9.1546733511907495E-4</c:v>
                </c:pt>
                <c:pt idx="1">
                  <c:v>5.0277125722513187E-2</c:v>
                </c:pt>
                <c:pt idx="2">
                  <c:v>6.4885111907977706E-3</c:v>
                </c:pt>
                <c:pt idx="3">
                  <c:v>6.4785830478739982E-4</c:v>
                </c:pt>
                <c:pt idx="4">
                  <c:v>1.1801292101929579E-2</c:v>
                </c:pt>
                <c:pt idx="5">
                  <c:v>1.2888664347939481E-3</c:v>
                </c:pt>
              </c:numCache>
            </c:numRef>
          </c:val>
          <c:extLst>
            <c:ext xmlns:c16="http://schemas.microsoft.com/office/drawing/2014/chart" uri="{C3380CC4-5D6E-409C-BE32-E72D297353CC}">
              <c16:uniqueId val="{00000003-3BE1-4D93-A854-19586702D723}"/>
            </c:ext>
          </c:extLst>
        </c:ser>
        <c:dLbls>
          <c:showLegendKey val="0"/>
          <c:showVal val="0"/>
          <c:showCatName val="0"/>
          <c:showSerName val="0"/>
          <c:showPercent val="0"/>
          <c:showBubbleSize val="0"/>
        </c:dLbls>
        <c:gapWidth val="150"/>
        <c:overlap val="100"/>
        <c:axId val="2125422639"/>
        <c:axId val="2121630367"/>
      </c:barChart>
      <c:catAx>
        <c:axId val="212542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1630367"/>
        <c:crosses val="autoZero"/>
        <c:auto val="1"/>
        <c:lblAlgn val="ctr"/>
        <c:lblOffset val="100"/>
        <c:noMultiLvlLbl val="0"/>
      </c:catAx>
      <c:valAx>
        <c:axId val="21216303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5422639"/>
        <c:crosses val="autoZero"/>
        <c:crossBetween val="between"/>
      </c:valAx>
      <c:spPr>
        <a:noFill/>
        <a:ln>
          <a:noFill/>
        </a:ln>
        <a:effectLst/>
      </c:spPr>
    </c:plotArea>
    <c:legend>
      <c:legendPos val="b"/>
      <c:layout>
        <c:manualLayout>
          <c:xMode val="edge"/>
          <c:yMode val="edge"/>
          <c:x val="1.7956889757033561E-4"/>
          <c:y val="0.90415422130582279"/>
          <c:w val="0.96515712976169765"/>
          <c:h val="9.180486597326842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19748108508477E-2"/>
          <c:y val="6.7894841178853887E-2"/>
          <c:w val="0.96222284524151247"/>
          <c:h val="0.52367694179898894"/>
        </c:manualLayout>
      </c:layout>
      <c:barChart>
        <c:barDir val="col"/>
        <c:grouping val="percentStacked"/>
        <c:varyColors val="0"/>
        <c:ser>
          <c:idx val="0"/>
          <c:order val="0"/>
          <c:tx>
            <c:strRef>
              <c:f>'Wild RP results'!$E$16</c:f>
              <c:strCache>
                <c:ptCount val="1"/>
                <c:pt idx="0">
                  <c:v>Raw materials - fishing</c:v>
                </c:pt>
              </c:strCache>
            </c:strRef>
          </c:tx>
          <c:spPr>
            <a:solidFill>
              <a:schemeClr val="accent1"/>
            </a:solidFill>
            <a:ln>
              <a:noFill/>
            </a:ln>
            <a:effectLst/>
          </c:spPr>
          <c:invertIfNegative val="0"/>
          <c:cat>
            <c:strRef>
              <c:f>'Wild RP results'!$A$18:$A$33</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'Wild RP results'!$E$18:$E$33</c:f>
              <c:numCache>
                <c:formatCode>0%</c:formatCode>
                <c:ptCount val="16"/>
                <c:pt idx="0">
                  <c:v>0.77644442025982263</c:v>
                </c:pt>
                <c:pt idx="1">
                  <c:v>0.5400729867177827</c:v>
                </c:pt>
                <c:pt idx="2">
                  <c:v>0.65146028173344528</c:v>
                </c:pt>
                <c:pt idx="3">
                  <c:v>0.85610038868675009</c:v>
                </c:pt>
                <c:pt idx="4">
                  <c:v>0.81953617425063197</c:v>
                </c:pt>
                <c:pt idx="5">
                  <c:v>0.30059527539927294</c:v>
                </c:pt>
                <c:pt idx="6">
                  <c:v>0.86577453563480766</c:v>
                </c:pt>
                <c:pt idx="7">
                  <c:v>0.56243389053495885</c:v>
                </c:pt>
                <c:pt idx="8">
                  <c:v>0.62664340788352746</c:v>
                </c:pt>
                <c:pt idx="9">
                  <c:v>6.0905669314972016E-2</c:v>
                </c:pt>
                <c:pt idx="10">
                  <c:v>0.47240718546510324</c:v>
                </c:pt>
                <c:pt idx="11">
                  <c:v>0.93907921176919029</c:v>
                </c:pt>
                <c:pt idx="12">
                  <c:v>0.86198653968146599</c:v>
                </c:pt>
                <c:pt idx="13">
                  <c:v>0.60967533828173592</c:v>
                </c:pt>
                <c:pt idx="14">
                  <c:v>0.60907730157584006</c:v>
                </c:pt>
                <c:pt idx="15">
                  <c:v>0.1544548576386324</c:v>
                </c:pt>
              </c:numCache>
            </c:numRef>
          </c:val>
          <c:extLst>
            <c:ext xmlns:c16="http://schemas.microsoft.com/office/drawing/2014/chart" uri="{C3380CC4-5D6E-409C-BE32-E72D297353CC}">
              <c16:uniqueId val="{00000000-C09C-4630-8D65-2A7A8AE6BD6B}"/>
            </c:ext>
          </c:extLst>
        </c:ser>
        <c:ser>
          <c:idx val="1"/>
          <c:order val="1"/>
          <c:tx>
            <c:strRef>
              <c:f>'Wild RP results'!$F$16</c:f>
              <c:strCache>
                <c:ptCount val="1"/>
                <c:pt idx="0">
                  <c:v>Production</c:v>
                </c:pt>
              </c:strCache>
            </c:strRef>
          </c:tx>
          <c:spPr>
            <a:solidFill>
              <a:schemeClr val="accent2"/>
            </a:solidFill>
            <a:ln>
              <a:noFill/>
            </a:ln>
            <a:effectLst/>
          </c:spPr>
          <c:invertIfNegative val="0"/>
          <c:cat>
            <c:strRef>
              <c:f>'Wild RP results'!$A$18:$A$33</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'Wild RP results'!$F$18:$F$33</c:f>
              <c:numCache>
                <c:formatCode>0%</c:formatCode>
                <c:ptCount val="16"/>
                <c:pt idx="0">
                  <c:v>0.18304894633435642</c:v>
                </c:pt>
                <c:pt idx="1">
                  <c:v>0.32475654328316617</c:v>
                </c:pt>
                <c:pt idx="2">
                  <c:v>0.21041988475246612</c:v>
                </c:pt>
                <c:pt idx="3">
                  <c:v>0.12070106703474101</c:v>
                </c:pt>
                <c:pt idx="4">
                  <c:v>0.13297283797765869</c:v>
                </c:pt>
                <c:pt idx="5">
                  <c:v>0.40102429011805835</c:v>
                </c:pt>
                <c:pt idx="6">
                  <c:v>0.11422885899512741</c:v>
                </c:pt>
                <c:pt idx="7">
                  <c:v>0.38720916628251045</c:v>
                </c:pt>
                <c:pt idx="8">
                  <c:v>0.29555712321738042</c:v>
                </c:pt>
                <c:pt idx="9">
                  <c:v>0.58136821762388069</c:v>
                </c:pt>
                <c:pt idx="10">
                  <c:v>0.35790566452732731</c:v>
                </c:pt>
                <c:pt idx="11">
                  <c:v>5.2689823035079143E-4</c:v>
                </c:pt>
                <c:pt idx="12">
                  <c:v>0.12171712512294867</c:v>
                </c:pt>
                <c:pt idx="13">
                  <c:v>0.28556932760165238</c:v>
                </c:pt>
                <c:pt idx="14">
                  <c:v>0.23647103608097178</c:v>
                </c:pt>
                <c:pt idx="15">
                  <c:v>0.69072370108348324</c:v>
                </c:pt>
              </c:numCache>
            </c:numRef>
          </c:val>
          <c:extLst>
            <c:ext xmlns:c16="http://schemas.microsoft.com/office/drawing/2014/chart" uri="{C3380CC4-5D6E-409C-BE32-E72D297353CC}">
              <c16:uniqueId val="{00000007-C09C-4630-8D65-2A7A8AE6BD6B}"/>
            </c:ext>
          </c:extLst>
        </c:ser>
        <c:ser>
          <c:idx val="2"/>
          <c:order val="2"/>
          <c:tx>
            <c:strRef>
              <c:f>'Wild RP results'!$G$16</c:f>
              <c:strCache>
                <c:ptCount val="1"/>
                <c:pt idx="0">
                  <c:v>Use</c:v>
                </c:pt>
              </c:strCache>
            </c:strRef>
          </c:tx>
          <c:spPr>
            <a:solidFill>
              <a:schemeClr val="accent3"/>
            </a:solidFill>
            <a:ln>
              <a:noFill/>
            </a:ln>
            <a:effectLst/>
          </c:spPr>
          <c:invertIfNegative val="0"/>
          <c:cat>
            <c:strRef>
              <c:f>'Wild RP results'!$A$18:$A$33</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'Wild RP results'!$G$18:$G$33</c:f>
              <c:numCache>
                <c:formatCode>0%</c:formatCode>
                <c:ptCount val="16"/>
                <c:pt idx="0">
                  <c:v>2.8705341303891341E-2</c:v>
                </c:pt>
                <c:pt idx="1">
                  <c:v>0.13425500266393212</c:v>
                </c:pt>
                <c:pt idx="2">
                  <c:v>0.13804193731907125</c:v>
                </c:pt>
                <c:pt idx="3">
                  <c:v>1.6710033087711268E-2</c:v>
                </c:pt>
                <c:pt idx="4">
                  <c:v>4.0014243868369027E-2</c:v>
                </c:pt>
                <c:pt idx="5">
                  <c:v>8.8599853883412016E-2</c:v>
                </c:pt>
                <c:pt idx="6">
                  <c:v>1.8707738935271008E-2</c:v>
                </c:pt>
                <c:pt idx="7">
                  <c:v>4.3781892920532785E-2</c:v>
                </c:pt>
                <c:pt idx="8">
                  <c:v>4.3259948817942553E-2</c:v>
                </c:pt>
                <c:pt idx="9">
                  <c:v>0.21712439871613698</c:v>
                </c:pt>
                <c:pt idx="10">
                  <c:v>0.16934045058615094</c:v>
                </c:pt>
                <c:pt idx="11">
                  <c:v>6.0381475058434199E-2</c:v>
                </c:pt>
                <c:pt idx="12">
                  <c:v>1.5648476890798079E-2</c:v>
                </c:pt>
                <c:pt idx="13">
                  <c:v>5.4478208394098629E-2</c:v>
                </c:pt>
                <c:pt idx="14">
                  <c:v>0.13711615123092979</c:v>
                </c:pt>
                <c:pt idx="15">
                  <c:v>0.1184527706295844</c:v>
                </c:pt>
              </c:numCache>
            </c:numRef>
          </c:val>
          <c:extLst>
            <c:ext xmlns:c16="http://schemas.microsoft.com/office/drawing/2014/chart" uri="{C3380CC4-5D6E-409C-BE32-E72D297353CC}">
              <c16:uniqueId val="{00000008-C09C-4630-8D65-2A7A8AE6BD6B}"/>
            </c:ext>
          </c:extLst>
        </c:ser>
        <c:ser>
          <c:idx val="3"/>
          <c:order val="3"/>
          <c:tx>
            <c:strRef>
              <c:f>'Wild RP results'!$H$16</c:f>
              <c:strCache>
                <c:ptCount val="1"/>
                <c:pt idx="0">
                  <c:v>Fish waste handling</c:v>
                </c:pt>
              </c:strCache>
            </c:strRef>
          </c:tx>
          <c:spPr>
            <a:solidFill>
              <a:schemeClr val="accent4"/>
            </a:solidFill>
            <a:ln>
              <a:noFill/>
            </a:ln>
            <a:effectLst/>
          </c:spPr>
          <c:invertIfNegative val="0"/>
          <c:cat>
            <c:strRef>
              <c:f>'Wild RP results'!$A$18:$A$33</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'Wild RP results'!$H$18:$H$33</c:f>
              <c:numCache>
                <c:formatCode>0%</c:formatCode>
                <c:ptCount val="16"/>
                <c:pt idx="0">
                  <c:v>1.1801292101929579E-2</c:v>
                </c:pt>
                <c:pt idx="1">
                  <c:v>9.1546733511907495E-4</c:v>
                </c:pt>
                <c:pt idx="2">
                  <c:v>7.7896195017432569E-5</c:v>
                </c:pt>
                <c:pt idx="3">
                  <c:v>6.4885111907977706E-3</c:v>
                </c:pt>
                <c:pt idx="4">
                  <c:v>7.4767439033402933E-3</c:v>
                </c:pt>
                <c:pt idx="5">
                  <c:v>0.20978058059925664</c:v>
                </c:pt>
                <c:pt idx="6">
                  <c:v>1.2888664347939481E-3</c:v>
                </c:pt>
                <c:pt idx="7">
                  <c:v>6.5750502619978833E-3</c:v>
                </c:pt>
                <c:pt idx="8">
                  <c:v>3.453952008114964E-2</c:v>
                </c:pt>
                <c:pt idx="9">
                  <c:v>0.14060171434501037</c:v>
                </c:pt>
                <c:pt idx="10">
                  <c:v>3.4669942141848042E-4</c:v>
                </c:pt>
                <c:pt idx="11">
                  <c:v>1.2414942024759697E-5</c:v>
                </c:pt>
                <c:pt idx="12">
                  <c:v>6.4785830478739982E-4</c:v>
                </c:pt>
                <c:pt idx="13">
                  <c:v>5.0277125722513187E-2</c:v>
                </c:pt>
                <c:pt idx="14">
                  <c:v>1.7335511112258218E-2</c:v>
                </c:pt>
                <c:pt idx="15">
                  <c:v>3.6368670648299913E-2</c:v>
                </c:pt>
              </c:numCache>
            </c:numRef>
          </c:val>
          <c:extLst>
            <c:ext xmlns:c16="http://schemas.microsoft.com/office/drawing/2014/chart" uri="{C3380CC4-5D6E-409C-BE32-E72D297353CC}">
              <c16:uniqueId val="{00000009-C09C-4630-8D65-2A7A8AE6BD6B}"/>
            </c:ext>
          </c:extLst>
        </c:ser>
        <c:dLbls>
          <c:showLegendKey val="0"/>
          <c:showVal val="0"/>
          <c:showCatName val="0"/>
          <c:showSerName val="0"/>
          <c:showPercent val="0"/>
          <c:showBubbleSize val="0"/>
        </c:dLbls>
        <c:gapWidth val="150"/>
        <c:overlap val="100"/>
        <c:axId val="2125422639"/>
        <c:axId val="2121630367"/>
      </c:barChart>
      <c:catAx>
        <c:axId val="212542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1630367"/>
        <c:crosses val="autoZero"/>
        <c:auto val="1"/>
        <c:lblAlgn val="ctr"/>
        <c:lblOffset val="100"/>
        <c:noMultiLvlLbl val="0"/>
      </c:catAx>
      <c:valAx>
        <c:axId val="21216303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125422639"/>
        <c:crosses val="autoZero"/>
        <c:crossBetween val="between"/>
      </c:valAx>
      <c:spPr>
        <a:noFill/>
        <a:ln>
          <a:noFill/>
        </a:ln>
        <a:effectLst/>
      </c:spPr>
    </c:plotArea>
    <c:legend>
      <c:legendPos val="b"/>
      <c:layout>
        <c:manualLayout>
          <c:xMode val="edge"/>
          <c:yMode val="edge"/>
          <c:x val="0.1678643907255376"/>
          <c:y val="0.9343911479958753"/>
          <c:w val="0.6828688878164495"/>
          <c:h val="4.629041789892129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b-NO"/>
              <a:t>Farmed - Stages contribution to most important impact categories</a:t>
            </a:r>
          </a:p>
        </c:rich>
      </c:tx>
      <c:layout>
        <c:manualLayout>
          <c:xMode val="edge"/>
          <c:yMode val="edge"/>
          <c:x val="0.157168287037037"/>
          <c:y val="2.246929500511716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manualLayout>
          <c:layoutTarget val="inner"/>
          <c:xMode val="edge"/>
          <c:yMode val="edge"/>
          <c:x val="3.2632505316887619E-2"/>
          <c:y val="0.10242210100600498"/>
          <c:w val="0.92217688728323799"/>
          <c:h val="0.51829993023676435"/>
        </c:manualLayout>
      </c:layout>
      <c:barChart>
        <c:barDir val="col"/>
        <c:grouping val="percentStacked"/>
        <c:varyColors val="0"/>
        <c:ser>
          <c:idx val="0"/>
          <c:order val="0"/>
          <c:tx>
            <c:strRef>
              <c:f>'Farmed RP results'!$E$3</c:f>
              <c:strCache>
                <c:ptCount val="1"/>
                <c:pt idx="0">
                  <c:v>Feed production</c:v>
                </c:pt>
              </c:strCache>
            </c:strRef>
          </c:tx>
          <c:spPr>
            <a:solidFill>
              <a:schemeClr val="accent1"/>
            </a:solidFill>
            <a:ln>
              <a:noFill/>
            </a:ln>
            <a:effectLst/>
          </c:spPr>
          <c:invertIfNegative val="0"/>
          <c:cat>
            <c:strRef>
              <c:f>'Farmed RP results'!$D$4:$D$8</c:f>
              <c:strCache>
                <c:ptCount val="5"/>
                <c:pt idx="0">
                  <c:v>Ecotoxicity, freshwater</c:v>
                </c:pt>
                <c:pt idx="1">
                  <c:v>Climate change</c:v>
                </c:pt>
                <c:pt idx="2">
                  <c:v>Eutrophication, marine</c:v>
                </c:pt>
                <c:pt idx="3">
                  <c:v>Resource use, fossils</c:v>
                </c:pt>
                <c:pt idx="4">
                  <c:v>Particulate Matter</c:v>
                </c:pt>
              </c:strCache>
            </c:strRef>
          </c:cat>
          <c:val>
            <c:numRef>
              <c:f>'Farmed RP results'!$E$4:$E$8</c:f>
              <c:numCache>
                <c:formatCode>General</c:formatCode>
                <c:ptCount val="5"/>
                <c:pt idx="0">
                  <c:v>0.96941267483179361</c:v>
                </c:pt>
                <c:pt idx="1">
                  <c:v>0.72821814739699808</c:v>
                </c:pt>
                <c:pt idx="2">
                  <c:v>0.17139243186669473</c:v>
                </c:pt>
                <c:pt idx="3">
                  <c:v>0.46346967649015147</c:v>
                </c:pt>
                <c:pt idx="4">
                  <c:v>0.61802739769395443</c:v>
                </c:pt>
              </c:numCache>
            </c:numRef>
          </c:val>
          <c:extLst>
            <c:ext xmlns:c16="http://schemas.microsoft.com/office/drawing/2014/chart" uri="{C3380CC4-5D6E-409C-BE32-E72D297353CC}">
              <c16:uniqueId val="{00000000-6973-4EB1-A191-F5A6E0E9DB56}"/>
            </c:ext>
          </c:extLst>
        </c:ser>
        <c:ser>
          <c:idx val="1"/>
          <c:order val="1"/>
          <c:tx>
            <c:strRef>
              <c:f>'Farmed RP results'!$F$3</c:f>
              <c:strCache>
                <c:ptCount val="1"/>
                <c:pt idx="0">
                  <c:v>Aquaculture and distribution</c:v>
                </c:pt>
              </c:strCache>
            </c:strRef>
          </c:tx>
          <c:spPr>
            <a:solidFill>
              <a:schemeClr val="accent2"/>
            </a:solidFill>
            <a:ln>
              <a:noFill/>
            </a:ln>
            <a:effectLst/>
          </c:spPr>
          <c:invertIfNegative val="0"/>
          <c:cat>
            <c:strRef>
              <c:f>'Farmed RP results'!$D$4:$D$8</c:f>
              <c:strCache>
                <c:ptCount val="5"/>
                <c:pt idx="0">
                  <c:v>Ecotoxicity, freshwater</c:v>
                </c:pt>
                <c:pt idx="1">
                  <c:v>Climate change</c:v>
                </c:pt>
                <c:pt idx="2">
                  <c:v>Eutrophication, marine</c:v>
                </c:pt>
                <c:pt idx="3">
                  <c:v>Resource use, fossils</c:v>
                </c:pt>
                <c:pt idx="4">
                  <c:v>Particulate Matter</c:v>
                </c:pt>
              </c:strCache>
            </c:strRef>
          </c:cat>
          <c:val>
            <c:numRef>
              <c:f>'Farmed RP results'!$F$4:$F$8</c:f>
              <c:numCache>
                <c:formatCode>General</c:formatCode>
                <c:ptCount val="5"/>
                <c:pt idx="0">
                  <c:v>2.4951439873365545E-2</c:v>
                </c:pt>
                <c:pt idx="1">
                  <c:v>0.23120964610678979</c:v>
                </c:pt>
                <c:pt idx="2">
                  <c:v>0.82606411684234682</c:v>
                </c:pt>
                <c:pt idx="3">
                  <c:v>0.46724782629617823</c:v>
                </c:pt>
                <c:pt idx="4">
                  <c:v>0.36483882739680729</c:v>
                </c:pt>
              </c:numCache>
            </c:numRef>
          </c:val>
          <c:extLst>
            <c:ext xmlns:c16="http://schemas.microsoft.com/office/drawing/2014/chart" uri="{C3380CC4-5D6E-409C-BE32-E72D297353CC}">
              <c16:uniqueId val="{00000001-6973-4EB1-A191-F5A6E0E9DB56}"/>
            </c:ext>
          </c:extLst>
        </c:ser>
        <c:ser>
          <c:idx val="2"/>
          <c:order val="2"/>
          <c:tx>
            <c:strRef>
              <c:f>'Farmed RP results'!$G$3</c:f>
              <c:strCache>
                <c:ptCount val="1"/>
                <c:pt idx="0">
                  <c:v>Retail and user</c:v>
                </c:pt>
              </c:strCache>
            </c:strRef>
          </c:tx>
          <c:spPr>
            <a:solidFill>
              <a:schemeClr val="accent3"/>
            </a:solidFill>
            <a:ln>
              <a:noFill/>
            </a:ln>
            <a:effectLst/>
          </c:spPr>
          <c:invertIfNegative val="0"/>
          <c:cat>
            <c:strRef>
              <c:f>'Farmed RP results'!$D$4:$D$8</c:f>
              <c:strCache>
                <c:ptCount val="5"/>
                <c:pt idx="0">
                  <c:v>Ecotoxicity, freshwater</c:v>
                </c:pt>
                <c:pt idx="1">
                  <c:v>Climate change</c:v>
                </c:pt>
                <c:pt idx="2">
                  <c:v>Eutrophication, marine</c:v>
                </c:pt>
                <c:pt idx="3">
                  <c:v>Resource use, fossils</c:v>
                </c:pt>
                <c:pt idx="4">
                  <c:v>Particulate Matter</c:v>
                </c:pt>
              </c:strCache>
            </c:strRef>
          </c:cat>
          <c:val>
            <c:numRef>
              <c:f>'Farmed RP results'!$G$4:$G$8</c:f>
              <c:numCache>
                <c:formatCode>General</c:formatCode>
                <c:ptCount val="5"/>
                <c:pt idx="0">
                  <c:v>5.5813813071410017E-3</c:v>
                </c:pt>
                <c:pt idx="1">
                  <c:v>3.8324489053398095E-2</c:v>
                </c:pt>
                <c:pt idx="2">
                  <c:v>1.9996776689122781E-3</c:v>
                </c:pt>
                <c:pt idx="3">
                  <c:v>3.191882274464105E-2</c:v>
                </c:pt>
                <c:pt idx="4">
                  <c:v>1.1550108945965178E-2</c:v>
                </c:pt>
              </c:numCache>
            </c:numRef>
          </c:val>
          <c:extLst>
            <c:ext xmlns:c16="http://schemas.microsoft.com/office/drawing/2014/chart" uri="{C3380CC4-5D6E-409C-BE32-E72D297353CC}">
              <c16:uniqueId val="{00000002-6973-4EB1-A191-F5A6E0E9DB56}"/>
            </c:ext>
          </c:extLst>
        </c:ser>
        <c:ser>
          <c:idx val="3"/>
          <c:order val="3"/>
          <c:tx>
            <c:strRef>
              <c:f>'Farmed RP results'!$H$3</c:f>
              <c:strCache>
                <c:ptCount val="1"/>
                <c:pt idx="0">
                  <c:v>Fish waste handling</c:v>
                </c:pt>
              </c:strCache>
            </c:strRef>
          </c:tx>
          <c:spPr>
            <a:solidFill>
              <a:schemeClr val="accent4"/>
            </a:solidFill>
            <a:ln>
              <a:noFill/>
            </a:ln>
            <a:effectLst/>
          </c:spPr>
          <c:invertIfNegative val="0"/>
          <c:cat>
            <c:strRef>
              <c:f>'Farmed RP results'!$D$4:$D$8</c:f>
              <c:strCache>
                <c:ptCount val="5"/>
                <c:pt idx="0">
                  <c:v>Ecotoxicity, freshwater</c:v>
                </c:pt>
                <c:pt idx="1">
                  <c:v>Climate change</c:v>
                </c:pt>
                <c:pt idx="2">
                  <c:v>Eutrophication, marine</c:v>
                </c:pt>
                <c:pt idx="3">
                  <c:v>Resource use, fossils</c:v>
                </c:pt>
                <c:pt idx="4">
                  <c:v>Particulate Matter</c:v>
                </c:pt>
              </c:strCache>
            </c:strRef>
          </c:cat>
          <c:val>
            <c:numRef>
              <c:f>'Farmed RP results'!$H$4:$H$8</c:f>
              <c:numCache>
                <c:formatCode>General</c:formatCode>
                <c:ptCount val="5"/>
                <c:pt idx="0">
                  <c:v>5.4503987699848555E-5</c:v>
                </c:pt>
                <c:pt idx="1">
                  <c:v>2.2477174428141423E-3</c:v>
                </c:pt>
                <c:pt idx="2">
                  <c:v>5.4377362204613335E-4</c:v>
                </c:pt>
                <c:pt idx="3">
                  <c:v>3.736367446902919E-2</c:v>
                </c:pt>
                <c:pt idx="4">
                  <c:v>5.5836659632730185E-3</c:v>
                </c:pt>
              </c:numCache>
            </c:numRef>
          </c:val>
          <c:extLst>
            <c:ext xmlns:c16="http://schemas.microsoft.com/office/drawing/2014/chart" uri="{C3380CC4-5D6E-409C-BE32-E72D297353CC}">
              <c16:uniqueId val="{00000003-6973-4EB1-A191-F5A6E0E9DB56}"/>
            </c:ext>
          </c:extLst>
        </c:ser>
        <c:dLbls>
          <c:showLegendKey val="0"/>
          <c:showVal val="0"/>
          <c:showCatName val="0"/>
          <c:showSerName val="0"/>
          <c:showPercent val="0"/>
          <c:showBubbleSize val="0"/>
        </c:dLbls>
        <c:gapWidth val="150"/>
        <c:overlap val="100"/>
        <c:axId val="2125422639"/>
        <c:axId val="2121630367"/>
      </c:barChart>
      <c:catAx>
        <c:axId val="212542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1630367"/>
        <c:crosses val="autoZero"/>
        <c:auto val="1"/>
        <c:lblAlgn val="ctr"/>
        <c:lblOffset val="100"/>
        <c:noMultiLvlLbl val="0"/>
      </c:catAx>
      <c:valAx>
        <c:axId val="21216303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5422639"/>
        <c:crosses val="autoZero"/>
        <c:crossBetween val="between"/>
      </c:valAx>
      <c:spPr>
        <a:noFill/>
        <a:ln>
          <a:noFill/>
        </a:ln>
        <a:effectLst/>
      </c:spPr>
    </c:plotArea>
    <c:legend>
      <c:legendPos val="b"/>
      <c:layout>
        <c:manualLayout>
          <c:xMode val="edge"/>
          <c:yMode val="edge"/>
          <c:x val="0"/>
          <c:y val="0.93975018568750635"/>
          <c:w val="0.97853955755530564"/>
          <c:h val="4.958323470810105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9119748108508477E-2"/>
          <c:y val="1.4794689255545385E-2"/>
          <c:w val="0.96222284524151247"/>
          <c:h val="0.62897276878948449"/>
        </c:manualLayout>
      </c:layout>
      <c:barChart>
        <c:barDir val="col"/>
        <c:grouping val="percentStacked"/>
        <c:varyColors val="0"/>
        <c:ser>
          <c:idx val="0"/>
          <c:order val="0"/>
          <c:tx>
            <c:strRef>
              <c:f>'Farmed RP results'!$E$18</c:f>
              <c:strCache>
                <c:ptCount val="1"/>
                <c:pt idx="0">
                  <c:v>Raw materials - feed</c:v>
                </c:pt>
              </c:strCache>
            </c:strRef>
          </c:tx>
          <c:spPr>
            <a:solidFill>
              <a:schemeClr val="accent1"/>
            </a:solidFill>
            <a:ln>
              <a:noFill/>
            </a:ln>
            <a:effectLst/>
          </c:spPr>
          <c:invertIfNegative val="0"/>
          <c:cat>
            <c:strRef>
              <c:f>'Farmed RP results'!$A$20:$A$35</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'Farmed RP results'!$E$20:$E$35</c:f>
              <c:numCache>
                <c:formatCode>General</c:formatCode>
                <c:ptCount val="16"/>
                <c:pt idx="0">
                  <c:v>0.69690995871461436</c:v>
                </c:pt>
                <c:pt idx="1">
                  <c:v>0.72821814739699808</c:v>
                </c:pt>
                <c:pt idx="2">
                  <c:v>0.96941267483179361</c:v>
                </c:pt>
                <c:pt idx="3">
                  <c:v>0.61802739769395443</c:v>
                </c:pt>
                <c:pt idx="4">
                  <c:v>0.17139243186669473</c:v>
                </c:pt>
                <c:pt idx="5">
                  <c:v>0.93853099554362918</c:v>
                </c:pt>
                <c:pt idx="6">
                  <c:v>0.71328662756873895</c:v>
                </c:pt>
                <c:pt idx="7">
                  <c:v>0.32451877222314857</c:v>
                </c:pt>
                <c:pt idx="8">
                  <c:v>0.87488456371245371</c:v>
                </c:pt>
                <c:pt idx="9">
                  <c:v>0.39184676942551161</c:v>
                </c:pt>
                <c:pt idx="10">
                  <c:v>0.9656417628512991</c:v>
                </c:pt>
                <c:pt idx="11">
                  <c:v>7.8952148333986741E-2</c:v>
                </c:pt>
                <c:pt idx="12">
                  <c:v>0.55475274306524902</c:v>
                </c:pt>
                <c:pt idx="13">
                  <c:v>0.46346967649015147</c:v>
                </c:pt>
                <c:pt idx="14">
                  <c:v>7.017435863347557E-2</c:v>
                </c:pt>
                <c:pt idx="15">
                  <c:v>0.4805486965187114</c:v>
                </c:pt>
              </c:numCache>
            </c:numRef>
          </c:val>
          <c:extLst>
            <c:ext xmlns:c16="http://schemas.microsoft.com/office/drawing/2014/chart" uri="{C3380CC4-5D6E-409C-BE32-E72D297353CC}">
              <c16:uniqueId val="{00000000-79BD-4223-9389-3BEC12B3B165}"/>
            </c:ext>
          </c:extLst>
        </c:ser>
        <c:ser>
          <c:idx val="1"/>
          <c:order val="1"/>
          <c:tx>
            <c:strRef>
              <c:f>'Farmed RP results'!$F$18</c:f>
              <c:strCache>
                <c:ptCount val="1"/>
                <c:pt idx="0">
                  <c:v>Production</c:v>
                </c:pt>
              </c:strCache>
            </c:strRef>
          </c:tx>
          <c:spPr>
            <a:solidFill>
              <a:schemeClr val="accent2"/>
            </a:solidFill>
            <a:ln>
              <a:noFill/>
            </a:ln>
            <a:effectLst/>
          </c:spPr>
          <c:invertIfNegative val="0"/>
          <c:cat>
            <c:strRef>
              <c:f>'Farmed RP results'!$A$20:$A$35</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'Farmed RP results'!$F$20:$F$35</c:f>
              <c:numCache>
                <c:formatCode>General</c:formatCode>
                <c:ptCount val="16"/>
                <c:pt idx="0">
                  <c:v>0.28329361262099229</c:v>
                </c:pt>
                <c:pt idx="1">
                  <c:v>0.23120964610678979</c:v>
                </c:pt>
                <c:pt idx="2">
                  <c:v>2.4951439873365545E-2</c:v>
                </c:pt>
                <c:pt idx="3">
                  <c:v>0.36483882739680729</c:v>
                </c:pt>
                <c:pt idx="4">
                  <c:v>0.82606411684234682</c:v>
                </c:pt>
                <c:pt idx="5">
                  <c:v>3.6540111579571481E-2</c:v>
                </c:pt>
                <c:pt idx="6">
                  <c:v>0.27561996718934367</c:v>
                </c:pt>
                <c:pt idx="7">
                  <c:v>0.66572741122970214</c:v>
                </c:pt>
                <c:pt idx="8">
                  <c:v>0.11049824261494125</c:v>
                </c:pt>
                <c:pt idx="9">
                  <c:v>0.50242778503638053</c:v>
                </c:pt>
                <c:pt idx="10">
                  <c:v>2.3168095425917579E-2</c:v>
                </c:pt>
                <c:pt idx="11">
                  <c:v>6.9493098089124405E-2</c:v>
                </c:pt>
                <c:pt idx="12">
                  <c:v>0.43174240153565407</c:v>
                </c:pt>
                <c:pt idx="13">
                  <c:v>0.46724782629617823</c:v>
                </c:pt>
                <c:pt idx="14">
                  <c:v>0.91243543732385746</c:v>
                </c:pt>
                <c:pt idx="15">
                  <c:v>0.45429921446924149</c:v>
                </c:pt>
              </c:numCache>
            </c:numRef>
          </c:val>
          <c:extLst>
            <c:ext xmlns:c16="http://schemas.microsoft.com/office/drawing/2014/chart" uri="{C3380CC4-5D6E-409C-BE32-E72D297353CC}">
              <c16:uniqueId val="{00000005-79BD-4223-9389-3BEC12B3B165}"/>
            </c:ext>
          </c:extLst>
        </c:ser>
        <c:ser>
          <c:idx val="2"/>
          <c:order val="2"/>
          <c:tx>
            <c:strRef>
              <c:f>'Farmed RP results'!$G$18</c:f>
              <c:strCache>
                <c:ptCount val="1"/>
                <c:pt idx="0">
                  <c:v>Use</c:v>
                </c:pt>
              </c:strCache>
            </c:strRef>
          </c:tx>
          <c:spPr>
            <a:solidFill>
              <a:schemeClr val="accent3"/>
            </a:solidFill>
            <a:ln>
              <a:noFill/>
            </a:ln>
            <a:effectLst/>
          </c:spPr>
          <c:invertIfNegative val="0"/>
          <c:cat>
            <c:strRef>
              <c:f>'Farmed RP results'!$A$20:$A$35</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'Farmed RP results'!$G$20:$G$35</c:f>
              <c:numCache>
                <c:formatCode>General</c:formatCode>
                <c:ptCount val="16"/>
                <c:pt idx="0">
                  <c:v>1.3110779132286789E-2</c:v>
                </c:pt>
                <c:pt idx="1">
                  <c:v>3.8324489053398095E-2</c:v>
                </c:pt>
                <c:pt idx="2">
                  <c:v>5.5813813071410017E-3</c:v>
                </c:pt>
                <c:pt idx="3">
                  <c:v>1.1550108945965178E-2</c:v>
                </c:pt>
                <c:pt idx="4">
                  <c:v>1.9996776689122781E-3</c:v>
                </c:pt>
                <c:pt idx="5">
                  <c:v>5.8685836600193024E-3</c:v>
                </c:pt>
                <c:pt idx="6">
                  <c:v>1.0382671897963439E-2</c:v>
                </c:pt>
                <c:pt idx="7">
                  <c:v>8.3622336597540745E-3</c:v>
                </c:pt>
                <c:pt idx="8">
                  <c:v>6.9073304297207648E-3</c:v>
                </c:pt>
                <c:pt idx="9">
                  <c:v>5.7724739256498826E-2</c:v>
                </c:pt>
                <c:pt idx="10">
                  <c:v>1.1164304275048853E-2</c:v>
                </c:pt>
                <c:pt idx="11">
                  <c:v>0.85132990986028456</c:v>
                </c:pt>
                <c:pt idx="12">
                  <c:v>1.3378079750584684E-2</c:v>
                </c:pt>
                <c:pt idx="13">
                  <c:v>3.191882274464105E-2</c:v>
                </c:pt>
                <c:pt idx="14">
                  <c:v>1.4866740847841647E-2</c:v>
                </c:pt>
                <c:pt idx="15">
                  <c:v>4.7972647029599184E-2</c:v>
                </c:pt>
              </c:numCache>
            </c:numRef>
          </c:val>
          <c:extLst>
            <c:ext xmlns:c16="http://schemas.microsoft.com/office/drawing/2014/chart" uri="{C3380CC4-5D6E-409C-BE32-E72D297353CC}">
              <c16:uniqueId val="{00000006-79BD-4223-9389-3BEC12B3B165}"/>
            </c:ext>
          </c:extLst>
        </c:ser>
        <c:ser>
          <c:idx val="3"/>
          <c:order val="3"/>
          <c:tx>
            <c:strRef>
              <c:f>'Farmed RP results'!$H$18</c:f>
              <c:strCache>
                <c:ptCount val="1"/>
                <c:pt idx="0">
                  <c:v>Waste handling</c:v>
                </c:pt>
              </c:strCache>
            </c:strRef>
          </c:tx>
          <c:spPr>
            <a:solidFill>
              <a:schemeClr val="accent4"/>
            </a:solidFill>
            <a:ln>
              <a:noFill/>
            </a:ln>
            <a:effectLst/>
          </c:spPr>
          <c:invertIfNegative val="0"/>
          <c:cat>
            <c:strRef>
              <c:f>'Farmed RP results'!$A$20:$A$35</c:f>
              <c:strCache>
                <c:ptCount val="16"/>
                <c:pt idx="0">
                  <c:v>Acidification</c:v>
                </c:pt>
                <c:pt idx="1">
                  <c:v>Climate change</c:v>
                </c:pt>
                <c:pt idx="2">
                  <c:v>Ecotoxicity, freshwater</c:v>
                </c:pt>
                <c:pt idx="3">
                  <c:v>Particulate matter</c:v>
                </c:pt>
                <c:pt idx="4">
                  <c:v>Eutrophication, marine</c:v>
                </c:pt>
                <c:pt idx="5">
                  <c:v>Eutrophication, freshwater</c:v>
                </c:pt>
                <c:pt idx="6">
                  <c:v>Eutrophication, terrestrial</c:v>
                </c:pt>
                <c:pt idx="7">
                  <c:v>Human toxicity, cancer</c:v>
                </c:pt>
                <c:pt idx="8">
                  <c:v>Human toxicity, non-cancer</c:v>
                </c:pt>
                <c:pt idx="9">
                  <c:v>Ionising radiation</c:v>
                </c:pt>
                <c:pt idx="10">
                  <c:v>Land use</c:v>
                </c:pt>
                <c:pt idx="11">
                  <c:v>Ozone depletion</c:v>
                </c:pt>
                <c:pt idx="12">
                  <c:v>Photochemical ozone formation</c:v>
                </c:pt>
                <c:pt idx="13">
                  <c:v>Resource use, fossils</c:v>
                </c:pt>
                <c:pt idx="14">
                  <c:v>Resource use, minerals and metals</c:v>
                </c:pt>
                <c:pt idx="15">
                  <c:v>Water use</c:v>
                </c:pt>
              </c:strCache>
            </c:strRef>
          </c:cat>
          <c:val>
            <c:numRef>
              <c:f>'Farmed RP results'!$H$20:$H$35</c:f>
              <c:numCache>
                <c:formatCode>General</c:formatCode>
                <c:ptCount val="16"/>
                <c:pt idx="0">
                  <c:v>6.6856495321065803E-3</c:v>
                </c:pt>
                <c:pt idx="1">
                  <c:v>2.2477174428141423E-3</c:v>
                </c:pt>
                <c:pt idx="2">
                  <c:v>5.4503987699848555E-5</c:v>
                </c:pt>
                <c:pt idx="3">
                  <c:v>5.5836659632730185E-3</c:v>
                </c:pt>
                <c:pt idx="4">
                  <c:v>5.4377362204613335E-4</c:v>
                </c:pt>
                <c:pt idx="5">
                  <c:v>1.9060309216780084E-2</c:v>
                </c:pt>
                <c:pt idx="6">
                  <c:v>7.1073334395392173E-4</c:v>
                </c:pt>
                <c:pt idx="7">
                  <c:v>1.3915828873952271E-3</c:v>
                </c:pt>
                <c:pt idx="8">
                  <c:v>7.7098632428842535E-3</c:v>
                </c:pt>
                <c:pt idx="9">
                  <c:v>4.8000706281609004E-2</c:v>
                </c:pt>
                <c:pt idx="10">
                  <c:v>2.58374477343031E-5</c:v>
                </c:pt>
                <c:pt idx="11">
                  <c:v>2.2484371660439547E-4</c:v>
                </c:pt>
                <c:pt idx="12">
                  <c:v>1.2677564851223621E-4</c:v>
                </c:pt>
                <c:pt idx="13">
                  <c:v>3.736367446902919E-2</c:v>
                </c:pt>
                <c:pt idx="14">
                  <c:v>2.5234631948253088E-3</c:v>
                </c:pt>
                <c:pt idx="15">
                  <c:v>1.7179441982448036E-2</c:v>
                </c:pt>
              </c:numCache>
            </c:numRef>
          </c:val>
          <c:extLst>
            <c:ext xmlns:c16="http://schemas.microsoft.com/office/drawing/2014/chart" uri="{C3380CC4-5D6E-409C-BE32-E72D297353CC}">
              <c16:uniqueId val="{00000007-79BD-4223-9389-3BEC12B3B165}"/>
            </c:ext>
          </c:extLst>
        </c:ser>
        <c:dLbls>
          <c:showLegendKey val="0"/>
          <c:showVal val="0"/>
          <c:showCatName val="0"/>
          <c:showSerName val="0"/>
          <c:showPercent val="0"/>
          <c:showBubbleSize val="0"/>
        </c:dLbls>
        <c:gapWidth val="150"/>
        <c:overlap val="100"/>
        <c:axId val="2125422639"/>
        <c:axId val="2121630367"/>
      </c:barChart>
      <c:catAx>
        <c:axId val="212542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1630367"/>
        <c:crosses val="autoZero"/>
        <c:auto val="1"/>
        <c:lblAlgn val="ctr"/>
        <c:lblOffset val="100"/>
        <c:noMultiLvlLbl val="0"/>
      </c:catAx>
      <c:valAx>
        <c:axId val="21216303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crossAx val="2125422639"/>
        <c:crosses val="autoZero"/>
        <c:crossBetween val="between"/>
      </c:valAx>
      <c:spPr>
        <a:noFill/>
        <a:ln>
          <a:noFill/>
        </a:ln>
        <a:effectLst/>
      </c:spPr>
    </c:plotArea>
    <c:legend>
      <c:legendPos val="b"/>
      <c:layout>
        <c:manualLayout>
          <c:xMode val="edge"/>
          <c:yMode val="edge"/>
          <c:x val="0.21956085682218038"/>
          <c:y val="0.95157660738061411"/>
          <c:w val="0.5324593721244063"/>
          <c:h val="4.141186641331363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b-N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C7EFCD-837E-42B5-9B6C-510EB1B10BE9}">
  <sheetPr/>
  <sheetViews>
    <sheetView zoomScale="106"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187207-16A8-4007-9A73-4D009C98A2A1}">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161924</xdr:rowOff>
    </xdr:from>
    <xdr:to>
      <xdr:col>24</xdr:col>
      <xdr:colOff>342900</xdr:colOff>
      <xdr:row>51</xdr:row>
      <xdr:rowOff>47625</xdr:rowOff>
    </xdr:to>
    <xdr:sp macro="" textlink="">
      <xdr:nvSpPr>
        <xdr:cNvPr id="2" name="TextBox 1">
          <a:extLst>
            <a:ext uri="{FF2B5EF4-FFF2-40B4-BE49-F238E27FC236}">
              <a16:creationId xmlns:a16="http://schemas.microsoft.com/office/drawing/2014/main" id="{299FB76C-1851-45FB-B372-E3F4EA9654DA}"/>
            </a:ext>
          </a:extLst>
        </xdr:cNvPr>
        <xdr:cNvSpPr txBox="1"/>
      </xdr:nvSpPr>
      <xdr:spPr>
        <a:xfrm>
          <a:off x="0" y="323849"/>
          <a:ext cx="13144500" cy="79819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0" i="1"/>
            <a:t>These results are analyzed according to section "A.6.1. Identification of hotspots" of the PEF Method.</a:t>
          </a:r>
        </a:p>
        <a:p>
          <a:endParaRPr lang="nb-NO" sz="1400" b="0" i="1"/>
        </a:p>
        <a:p>
          <a:r>
            <a:rPr lang="nb-NO" sz="1400" b="0" i="1"/>
            <a:t>The sheet "Wild results" presents the findings for the wild caught representative product.</a:t>
          </a:r>
        </a:p>
        <a:p>
          <a:r>
            <a:rPr lang="nb-NO" sz="1400" b="0" i="1"/>
            <a:t>The</a:t>
          </a:r>
          <a:r>
            <a:rPr lang="nb-NO" sz="1400" b="0" i="1" baseline="0"/>
            <a:t> sheet "Farmed results" presents the findings for the farmed representative product. </a:t>
          </a:r>
        </a:p>
        <a:p>
          <a:r>
            <a:rPr lang="nb-NO" sz="1400" b="0" i="1" baseline="0"/>
            <a:t>The rest of the sheets are data input and calculations. For more details look into these sheets.</a:t>
          </a:r>
          <a:endParaRPr lang="nb-NO" sz="1400" b="0" i="1"/>
        </a:p>
        <a:p>
          <a:endParaRPr lang="nb-NO" sz="1200"/>
        </a:p>
        <a:p>
          <a:endParaRPr lang="nb-NO" sz="1200"/>
        </a:p>
        <a:p>
          <a:r>
            <a:rPr lang="nb-NO" sz="1200" b="1"/>
            <a:t>Most relevant impact categories</a:t>
          </a:r>
        </a:p>
        <a:p>
          <a:r>
            <a:rPr lang="nb-NO" sz="1200"/>
            <a:t>The identification of the most relevant impact categories is based on the normalised and weighted results. The most relevant impact categories are identified as all impact categories that cumulatively contribute to</a:t>
          </a:r>
          <a:r>
            <a:rPr lang="nb-NO" sz="1200" baseline="0"/>
            <a:t> </a:t>
          </a:r>
          <a:r>
            <a:rPr lang="nb-NO" sz="1200"/>
            <a:t>at least 80% to the total environmental impact, starting from the largest to the smallest contributions. </a:t>
          </a:r>
        </a:p>
        <a:p>
          <a:r>
            <a:rPr lang="nb-NO" sz="1200"/>
            <a:t>-&gt; The following analysis of</a:t>
          </a:r>
          <a:r>
            <a:rPr lang="nb-NO" sz="1200" baseline="0"/>
            <a:t> most important stages and processes is performed for all categories since the identification of the most relevant impact categories will change as the PEF-RP analysis is improved and the Technical Secretariat of the PEFCR can decide to include other categories in addition to those that are identified through the "80% rule".  </a:t>
          </a:r>
          <a:endParaRPr lang="nb-NO" sz="1200"/>
        </a:p>
        <a:p>
          <a:endParaRPr lang="nb-NO" sz="1200"/>
        </a:p>
        <a:p>
          <a:r>
            <a:rPr lang="nb-NO" sz="1200" b="1"/>
            <a:t>Most relevant stages</a:t>
          </a:r>
        </a:p>
        <a:p>
          <a:r>
            <a:rPr lang="nb-NO" sz="1200" baseline="0"/>
            <a:t>The most relevant life cycle stages are the ones that together contribute at least 80% to any of the most relevant impact categories identified, starting from the largest to the smallest contributions. </a:t>
          </a:r>
        </a:p>
        <a:p>
          <a:r>
            <a:rPr lang="nb-NO" sz="1200" baseline="0"/>
            <a:t>If the use stage accounts for more than 50% of the total impact, the procedure shall be re-run with the exclusion of the use stage. In this case, the list of most relevant life cycle stages shall be those selected through the latter procedure plus the use stage. This procedure will be followed once the selection of most relevant impact categories is done, while all 28 categories of the EF3.0 method are included, the use stage contributes with &gt;50% to some categories. </a:t>
          </a:r>
        </a:p>
        <a:p>
          <a:endParaRPr lang="nb-NO" sz="1200" baseline="0"/>
        </a:p>
        <a:p>
          <a:r>
            <a:rPr lang="nb-NO" sz="1200" b="1" baseline="0"/>
            <a:t>Most relevant </a:t>
          </a:r>
          <a:r>
            <a:rPr lang="nb-NO" sz="1200" b="1" i="0" baseline="0">
              <a:solidFill>
                <a:schemeClr val="dk1"/>
              </a:solidFill>
              <a:effectLst/>
              <a:latin typeface="+mn-lt"/>
              <a:ea typeface="+mn-ea"/>
              <a:cs typeface="+mn-cs"/>
            </a:rPr>
            <a:t>processes</a:t>
          </a:r>
          <a:endParaRPr lang="nb-NO" sz="1200" b="1" baseline="0"/>
        </a:p>
        <a:p>
          <a:r>
            <a:rPr lang="nb-NO" sz="1200" b="0" i="0" baseline="0">
              <a:solidFill>
                <a:schemeClr val="dk1"/>
              </a:solidFill>
              <a:effectLst/>
              <a:latin typeface="+mn-lt"/>
              <a:ea typeface="+mn-ea"/>
              <a:cs typeface="+mn-cs"/>
            </a:rPr>
            <a:t>The most relevant processes are those that collectively contribute at least 80% to any of the most relevant impact categories identified. This shall be done only for the most relevant impact categories.</a:t>
          </a:r>
        </a:p>
        <a:p>
          <a:r>
            <a:rPr lang="nb-NO" sz="1200" b="0" i="0" baseline="0">
              <a:solidFill>
                <a:schemeClr val="dk1"/>
              </a:solidFill>
              <a:effectLst/>
              <a:latin typeface="+mn-lt"/>
              <a:ea typeface="+mn-ea"/>
              <a:cs typeface="+mn-cs"/>
            </a:rPr>
            <a:t>Identical processes taking place in different life cycle stages (e.g. transportation, electricity use) shall be accounted for separately. Identical processes taking place within the same life cycle stage shall be accounted for together. </a:t>
          </a:r>
        </a:p>
        <a:p>
          <a:endParaRPr lang="nb-NO" sz="1200" b="0" i="0" u="none" strike="noStrike" baseline="0">
            <a:solidFill>
              <a:schemeClr val="dk1"/>
            </a:solidFill>
            <a:effectLst/>
            <a:latin typeface="+mn-lt"/>
            <a:ea typeface="+mn-ea"/>
            <a:cs typeface="+mn-cs"/>
          </a:endParaRPr>
        </a:p>
        <a:p>
          <a:r>
            <a:rPr lang="nb-NO" sz="1200" b="1" i="0" u="none" strike="noStrike" baseline="0">
              <a:solidFill>
                <a:schemeClr val="dk1"/>
              </a:solidFill>
              <a:effectLst/>
              <a:latin typeface="+mn-lt"/>
              <a:ea typeface="+mn-ea"/>
              <a:cs typeface="+mn-cs"/>
            </a:rPr>
            <a:t>Dealing with negative numbers </a:t>
          </a:r>
        </a:p>
        <a:p>
          <a:pPr marL="0" marR="0" lvl="0" indent="0"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PEF Method can return negative numbers where, for example, process like recycling introduce credits from substitution. When identifying the percentage impact contribution for any process or elementary flow </a:t>
          </a:r>
          <a:r>
            <a:rPr lang="nb-NO" sz="1200" b="1" i="0" u="none" strike="noStrike" baseline="0">
              <a:solidFill>
                <a:schemeClr val="dk1"/>
              </a:solidFill>
              <a:effectLst/>
              <a:latin typeface="+mn-lt"/>
              <a:ea typeface="+mn-ea"/>
              <a:cs typeface="+mn-cs"/>
            </a:rPr>
            <a:t>the absolute values shall be used</a:t>
          </a:r>
          <a:r>
            <a:rPr lang="nb-NO" sz="1200" b="0" i="0" u="none" strike="noStrike" baseline="0">
              <a:solidFill>
                <a:schemeClr val="dk1"/>
              </a:solidFill>
              <a:effectLst/>
              <a:latin typeface="+mn-lt"/>
              <a:ea typeface="+mn-ea"/>
              <a:cs typeface="+mn-cs"/>
            </a:rPr>
            <a:t>. </a:t>
          </a:r>
          <a:r>
            <a:rPr lang="nb-NO" sz="1200" b="0" i="0" baseline="0">
              <a:solidFill>
                <a:schemeClr val="dk1"/>
              </a:solidFill>
              <a:effectLst/>
              <a:latin typeface="+mn-lt"/>
              <a:ea typeface="+mn-ea"/>
              <a:cs typeface="+mn-cs"/>
            </a:rPr>
            <a:t>This procedure does not apply to the identification of the most relevant life cycle stages. The procedure regarding the use of absolute values includes that the total is recalculated with the absolute values and the percentage impact contribution for any process or elementary flow is assessed to this new total. </a:t>
          </a:r>
          <a:endParaRPr lang="nb-NO" sz="1200">
            <a:effectLst/>
          </a:endParaRPr>
        </a:p>
        <a:p>
          <a:endParaRPr lang="nb-NO" sz="1200" b="0" i="0" u="none" strike="noStrike" baseline="0">
            <a:solidFill>
              <a:schemeClr val="dk1"/>
            </a:solidFill>
            <a:effectLst/>
            <a:latin typeface="+mn-lt"/>
            <a:ea typeface="+mn-ea"/>
            <a:cs typeface="+mn-cs"/>
          </a:endParaRPr>
        </a:p>
        <a:p>
          <a:endParaRPr lang="nb-NO" sz="1200" b="0" i="0" u="none" strike="noStrike" baseline="0">
            <a:solidFill>
              <a:schemeClr val="dk1"/>
            </a:solidFill>
            <a:effectLst/>
            <a:latin typeface="+mn-lt"/>
            <a:ea typeface="+mn-ea"/>
            <a:cs typeface="+mn-cs"/>
          </a:endParaRPr>
        </a:p>
      </xdr:txBody>
    </xdr:sp>
    <xdr:clientData/>
  </xdr:twoCellAnchor>
  <xdr:twoCellAnchor editAs="oneCell">
    <xdr:from>
      <xdr:col>25</xdr:col>
      <xdr:colOff>244475</xdr:colOff>
      <xdr:row>3</xdr:row>
      <xdr:rowOff>117475</xdr:rowOff>
    </xdr:from>
    <xdr:to>
      <xdr:col>37</xdr:col>
      <xdr:colOff>512111</xdr:colOff>
      <xdr:row>42</xdr:row>
      <xdr:rowOff>38971</xdr:rowOff>
    </xdr:to>
    <xdr:pic>
      <xdr:nvPicPr>
        <xdr:cNvPr id="3" name="Picture 2">
          <a:extLst>
            <a:ext uri="{FF2B5EF4-FFF2-40B4-BE49-F238E27FC236}">
              <a16:creationId xmlns:a16="http://schemas.microsoft.com/office/drawing/2014/main" id="{206B6490-EAA2-4D7B-9428-C35A490667DB}"/>
            </a:ext>
          </a:extLst>
        </xdr:cNvPr>
        <xdr:cNvPicPr>
          <a:picLocks noChangeAspect="1"/>
        </xdr:cNvPicPr>
      </xdr:nvPicPr>
      <xdr:blipFill>
        <a:blip xmlns:r="http://schemas.openxmlformats.org/officeDocument/2006/relationships" r:embed="rId1"/>
        <a:stretch>
          <a:fillRect/>
        </a:stretch>
      </xdr:blipFill>
      <xdr:spPr>
        <a:xfrm>
          <a:off x="14531975" y="612775"/>
          <a:ext cx="7163736" cy="63603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1234441</xdr:colOff>
      <xdr:row>0</xdr:row>
      <xdr:rowOff>0</xdr:rowOff>
    </xdr:from>
    <xdr:to>
      <xdr:col>16</xdr:col>
      <xdr:colOff>638176</xdr:colOff>
      <xdr:row>25</xdr:row>
      <xdr:rowOff>123825</xdr:rowOff>
    </xdr:to>
    <xdr:graphicFrame macro="">
      <xdr:nvGraphicFramePr>
        <xdr:cNvPr id="3" name="Chart 2">
          <a:extLst>
            <a:ext uri="{FF2B5EF4-FFF2-40B4-BE49-F238E27FC236}">
              <a16:creationId xmlns:a16="http://schemas.microsoft.com/office/drawing/2014/main" id="{E2E8E30D-B60F-475B-813B-0D83629D2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16264387" cy="10621274"/>
    <xdr:graphicFrame macro="">
      <xdr:nvGraphicFramePr>
        <xdr:cNvPr id="2" name="Chart 1">
          <a:extLst>
            <a:ext uri="{FF2B5EF4-FFF2-40B4-BE49-F238E27FC236}">
              <a16:creationId xmlns:a16="http://schemas.microsoft.com/office/drawing/2014/main" id="{E8D8A087-0E19-48B8-A00A-B8ECF4C671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10</xdr:col>
      <xdr:colOff>130114</xdr:colOff>
      <xdr:row>1</xdr:row>
      <xdr:rowOff>43780</xdr:rowOff>
    </xdr:from>
    <xdr:to>
      <xdr:col>16</xdr:col>
      <xdr:colOff>83647</xdr:colOff>
      <xdr:row>20</xdr:row>
      <xdr:rowOff>84335</xdr:rowOff>
    </xdr:to>
    <xdr:graphicFrame macro="">
      <xdr:nvGraphicFramePr>
        <xdr:cNvPr id="2" name="Chart 1">
          <a:extLst>
            <a:ext uri="{FF2B5EF4-FFF2-40B4-BE49-F238E27FC236}">
              <a16:creationId xmlns:a16="http://schemas.microsoft.com/office/drawing/2014/main" id="{0801F306-E82D-4CB8-BEBE-5D8BBB18D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0"/>
    <xdr:ext cx="16269138" cy="10630776"/>
    <xdr:graphicFrame macro="">
      <xdr:nvGraphicFramePr>
        <xdr:cNvPr id="2" name="Chart 1">
          <a:extLst>
            <a:ext uri="{FF2B5EF4-FFF2-40B4-BE49-F238E27FC236}">
              <a16:creationId xmlns:a16="http://schemas.microsoft.com/office/drawing/2014/main" id="{07E1FE2B-FEF8-49BD-88BC-C968C8FD9CB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hognes\Downloads\Conversion_factors_2017_-_Condensed_set__for_most_users__v0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dex"/>
      <sheetName val="What's new"/>
      <sheetName val="Fuels"/>
      <sheetName val="Bioenergy"/>
      <sheetName val="Refrigerant &amp; other"/>
      <sheetName val="Passenger vehicles"/>
      <sheetName val="UK electricity"/>
      <sheetName val="Transmission and distribution"/>
      <sheetName val="Water supply"/>
      <sheetName val="Water treatment"/>
      <sheetName val="Material use"/>
      <sheetName val="Waste disposal"/>
      <sheetName val="Business travel- air"/>
      <sheetName val="Business travel- sea"/>
      <sheetName val="Business travel- land"/>
      <sheetName val="Freighting goods"/>
      <sheetName val="Managed assets- vehicles"/>
      <sheetName val="Conversions"/>
      <sheetName val="Fuel proper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0EF8-7D47-45B1-A405-17B7C2AEF548}">
  <sheetPr>
    <tabColor theme="1" tint="0.34998626667073579"/>
  </sheetPr>
  <dimension ref="A1"/>
  <sheetViews>
    <sheetView zoomScale="90" zoomScaleNormal="90" workbookViewId="0">
      <selection activeCell="I59" sqref="I59"/>
    </sheetView>
  </sheetViews>
  <sheetFormatPr baseColWidth="10" defaultColWidth="9" defaultRowHeight="12.9"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2B285-0E7D-4A53-98FE-41102F9F5F1B}">
  <sheetPr>
    <tabColor theme="6"/>
  </sheetPr>
  <dimension ref="A2:P168"/>
  <sheetViews>
    <sheetView zoomScale="90" zoomScaleNormal="90" workbookViewId="0">
      <selection activeCell="H52" sqref="H52"/>
    </sheetView>
  </sheetViews>
  <sheetFormatPr baseColWidth="10" defaultColWidth="9" defaultRowHeight="12.9" x14ac:dyDescent="0.35"/>
  <cols>
    <col min="1" max="1" width="48.36328125" customWidth="1"/>
    <col min="2" max="2" width="36.36328125" style="6" customWidth="1"/>
    <col min="3" max="3" width="30.1796875" style="6" customWidth="1"/>
    <col min="4" max="4" width="26.81640625" style="6" customWidth="1"/>
    <col min="5" max="5" width="25.36328125" style="6" customWidth="1"/>
    <col min="6" max="6" width="43" style="6" customWidth="1"/>
    <col min="7" max="7" width="23.81640625" customWidth="1"/>
    <col min="8" max="8" width="39.6328125" customWidth="1"/>
    <col min="9" max="9" width="27" customWidth="1"/>
    <col min="10" max="10" width="24.81640625" customWidth="1"/>
    <col min="11" max="11" width="20.6328125" customWidth="1"/>
    <col min="12" max="12" width="31.81640625" customWidth="1"/>
    <col min="13" max="13" width="30.36328125" customWidth="1"/>
    <col min="14" max="14" width="23.6328125" customWidth="1"/>
    <col min="16" max="16" width="33" customWidth="1"/>
  </cols>
  <sheetData>
    <row r="2" spans="1:13" ht="29.25" customHeight="1" x14ac:dyDescent="0.35">
      <c r="A2" s="29" t="s">
        <v>71</v>
      </c>
      <c r="B2" s="27" t="s">
        <v>44</v>
      </c>
      <c r="C2" s="27" t="s">
        <v>72</v>
      </c>
      <c r="D2" s="27" t="s">
        <v>73</v>
      </c>
      <c r="E2" s="27" t="str">
        <f>D109</f>
        <v>Raw materials - feed</v>
      </c>
      <c r="F2" s="27" t="str">
        <f t="shared" ref="F2:H2" si="0">E109</f>
        <v>Production</v>
      </c>
      <c r="G2" s="27" t="str">
        <f t="shared" si="0"/>
        <v>Use</v>
      </c>
      <c r="H2" s="27" t="str">
        <f t="shared" si="0"/>
        <v>Waste handling</v>
      </c>
      <c r="I2" s="27"/>
      <c r="J2" s="27"/>
      <c r="K2" s="27"/>
      <c r="L2" s="27"/>
      <c r="M2" s="27"/>
    </row>
    <row r="3" spans="1:13" x14ac:dyDescent="0.35">
      <c r="A3" s="28"/>
      <c r="B3" s="26"/>
      <c r="C3" s="26"/>
      <c r="D3" s="26"/>
      <c r="E3" s="26" t="str">
        <f>""&amp;TEXT(MIN(E4:E19),"0%")&amp;" to "&amp;TEXT(MAX(E4:E19),"0%")&amp;""</f>
        <v>7% to 97%</v>
      </c>
      <c r="F3" s="26" t="str">
        <f>""&amp;TEXT(MIN(F4:F19),"0%")&amp;" to "&amp;TEXT(MAX(F4:F19),"0%")&amp;""</f>
        <v>2% to 91%</v>
      </c>
      <c r="G3" s="26" t="str">
        <f>""&amp;TEXT(MIN(G4:G19),"0%")&amp;" to "&amp;TEXT(MAX(G4:G19),"0%")&amp;""</f>
        <v>0% to 85%</v>
      </c>
      <c r="H3" s="26" t="str">
        <f>""&amp;TEXT(MIN(H4:H19),"0%")&amp;" to "&amp;TEXT(MAX(H4:H19),"0%")&amp;""</f>
        <v>0% to 5%</v>
      </c>
      <c r="I3" s="26"/>
      <c r="J3" s="26"/>
      <c r="K3" s="26"/>
      <c r="L3" s="26"/>
      <c r="M3" s="26"/>
    </row>
    <row r="4" spans="1:13" x14ac:dyDescent="0.35">
      <c r="A4" s="11" t="str">
        <f>A110</f>
        <v>Acidification</v>
      </c>
      <c r="B4" s="11" t="str">
        <f t="shared" ref="B4" si="1">B110</f>
        <v>mol H+ eq</v>
      </c>
      <c r="C4" s="14">
        <f>SUM(B77:E77)</f>
        <v>8.0822069329999996E-2</v>
      </c>
      <c r="D4" s="14">
        <f>C110</f>
        <v>7.9741374000000004E-2</v>
      </c>
      <c r="E4" s="17">
        <f t="shared" ref="E4:E19" si="2">B77/$C4</f>
        <v>0.69690995871461436</v>
      </c>
      <c r="F4" s="17">
        <f t="shared" ref="F4:F19" si="3">C77/$C4</f>
        <v>0.28329361262099229</v>
      </c>
      <c r="G4" s="17">
        <f t="shared" ref="G4:G19" si="4">D77/$C4</f>
        <v>1.3110779132286789E-2</v>
      </c>
      <c r="H4" s="17">
        <f t="shared" ref="H4:H19" si="5">E77/$C4</f>
        <v>6.6856495321065803E-3</v>
      </c>
      <c r="I4" s="17"/>
      <c r="J4" s="17"/>
      <c r="K4" s="17"/>
      <c r="L4" s="17"/>
      <c r="M4" s="17"/>
    </row>
    <row r="5" spans="1:13" x14ac:dyDescent="0.35">
      <c r="A5" s="11" t="str">
        <f t="shared" ref="A5:B5" si="6">A111</f>
        <v>Climate change</v>
      </c>
      <c r="B5" s="11" t="str">
        <f t="shared" si="6"/>
        <v>kg CO2 eq</v>
      </c>
      <c r="C5" s="14">
        <f t="shared" ref="C5:C19" si="7">SUM(B78:E78)</f>
        <v>19.424511803999998</v>
      </c>
      <c r="D5" s="14">
        <f t="shared" ref="D5:D19" si="8">C111</f>
        <v>19.424510999999999</v>
      </c>
      <c r="E5" s="17">
        <f t="shared" si="2"/>
        <v>0.72821814739699808</v>
      </c>
      <c r="F5" s="17">
        <f t="shared" si="3"/>
        <v>0.23120964610678979</v>
      </c>
      <c r="G5" s="17">
        <f t="shared" si="4"/>
        <v>3.8324489053398095E-2</v>
      </c>
      <c r="H5" s="17">
        <f t="shared" si="5"/>
        <v>2.2477174428141423E-3</v>
      </c>
      <c r="I5" s="17"/>
      <c r="J5" s="17"/>
      <c r="K5" s="17"/>
      <c r="L5" s="17"/>
      <c r="M5" s="17"/>
    </row>
    <row r="6" spans="1:13" x14ac:dyDescent="0.35">
      <c r="A6" s="11" t="str">
        <f t="shared" ref="A6:B6" si="9">A112</f>
        <v>Ecotoxicity, freshwater</v>
      </c>
      <c r="B6" s="11" t="str">
        <f t="shared" si="9"/>
        <v>CTUe</v>
      </c>
      <c r="C6" s="14">
        <f t="shared" si="7"/>
        <v>1680.198786634</v>
      </c>
      <c r="D6" s="14">
        <f t="shared" si="8"/>
        <v>1680.1986999999999</v>
      </c>
      <c r="E6" s="17">
        <f t="shared" si="2"/>
        <v>0.96941267483179361</v>
      </c>
      <c r="F6" s="17">
        <f t="shared" si="3"/>
        <v>2.4951439873365545E-2</v>
      </c>
      <c r="G6" s="17">
        <f t="shared" si="4"/>
        <v>5.5813813071410017E-3</v>
      </c>
      <c r="H6" s="17">
        <f t="shared" si="5"/>
        <v>5.4503987699848555E-5</v>
      </c>
      <c r="I6" s="17"/>
      <c r="J6" s="17"/>
      <c r="K6" s="17"/>
      <c r="L6" s="17"/>
      <c r="M6" s="17"/>
    </row>
    <row r="7" spans="1:13" x14ac:dyDescent="0.35">
      <c r="A7" s="11" t="str">
        <f t="shared" ref="A7:B7" si="10">A113</f>
        <v>Particulate matter</v>
      </c>
      <c r="B7" s="11" t="str">
        <f t="shared" si="10"/>
        <v>disease inc.</v>
      </c>
      <c r="C7" s="14">
        <f t="shared" si="7"/>
        <v>1.0376302125000001E-6</v>
      </c>
      <c r="D7" s="14">
        <f t="shared" si="8"/>
        <v>1.0260427000000001E-6</v>
      </c>
      <c r="E7" s="17">
        <f t="shared" si="2"/>
        <v>0.61802739769395443</v>
      </c>
      <c r="F7" s="17">
        <f t="shared" si="3"/>
        <v>0.36483882739680729</v>
      </c>
      <c r="G7" s="17">
        <f t="shared" si="4"/>
        <v>1.1550108945965178E-2</v>
      </c>
      <c r="H7" s="17">
        <f t="shared" si="5"/>
        <v>5.5836659632730185E-3</v>
      </c>
      <c r="I7" s="17"/>
      <c r="J7" s="17"/>
      <c r="K7" s="17"/>
      <c r="L7" s="17"/>
      <c r="M7" s="17"/>
    </row>
    <row r="8" spans="1:13" x14ac:dyDescent="0.35">
      <c r="A8" s="11" t="str">
        <f t="shared" ref="A8:B8" si="11">A114</f>
        <v>Eutrophication, marine</v>
      </c>
      <c r="B8" s="11" t="str">
        <f t="shared" si="11"/>
        <v>kg N eq</v>
      </c>
      <c r="C8" s="14">
        <f t="shared" si="7"/>
        <v>0.32644446659999998</v>
      </c>
      <c r="D8" s="14">
        <f t="shared" si="8"/>
        <v>0.32644446999999999</v>
      </c>
      <c r="E8" s="17">
        <f t="shared" si="2"/>
        <v>0.17139243186669473</v>
      </c>
      <c r="F8" s="17">
        <f t="shared" si="3"/>
        <v>0.82606411684234682</v>
      </c>
      <c r="G8" s="17">
        <f t="shared" si="4"/>
        <v>1.9996776689122781E-3</v>
      </c>
      <c r="H8" s="17">
        <f t="shared" si="5"/>
        <v>5.4377362204613335E-4</v>
      </c>
      <c r="I8" s="17"/>
      <c r="J8" s="17"/>
      <c r="K8" s="17"/>
      <c r="L8" s="17"/>
      <c r="M8" s="17"/>
    </row>
    <row r="9" spans="1:13" x14ac:dyDescent="0.35">
      <c r="A9" s="11" t="str">
        <f t="shared" ref="A9:B9" si="12">A115</f>
        <v>Eutrophication, freshwater</v>
      </c>
      <c r="B9" s="11" t="str">
        <f t="shared" si="12"/>
        <v>kg P eq</v>
      </c>
      <c r="C9" s="14">
        <f t="shared" si="7"/>
        <v>1.816677348E-3</v>
      </c>
      <c r="D9" s="14">
        <f t="shared" si="8"/>
        <v>1.8166774E-3</v>
      </c>
      <c r="E9" s="17">
        <f t="shared" si="2"/>
        <v>0.93853099554362918</v>
      </c>
      <c r="F9" s="17">
        <f t="shared" si="3"/>
        <v>3.6540111579571481E-2</v>
      </c>
      <c r="G9" s="17">
        <f t="shared" si="4"/>
        <v>5.8685836600193024E-3</v>
      </c>
      <c r="H9" s="17">
        <f t="shared" si="5"/>
        <v>1.9060309216780084E-2</v>
      </c>
      <c r="I9" s="17"/>
      <c r="J9" s="17"/>
      <c r="K9" s="17"/>
      <c r="L9" s="17"/>
      <c r="M9" s="17"/>
    </row>
    <row r="10" spans="1:13" x14ac:dyDescent="0.35">
      <c r="A10" s="11" t="str">
        <f t="shared" ref="A10:B10" si="13">A116</f>
        <v>Eutrophication, terrestrial</v>
      </c>
      <c r="B10" s="11" t="str">
        <f t="shared" si="13"/>
        <v>mol N eq</v>
      </c>
      <c r="C10" s="14">
        <f t="shared" si="7"/>
        <v>0.31011439363999999</v>
      </c>
      <c r="D10" s="14">
        <f t="shared" si="8"/>
        <v>0.30967358</v>
      </c>
      <c r="E10" s="17">
        <f t="shared" si="2"/>
        <v>0.71328662756873895</v>
      </c>
      <c r="F10" s="17">
        <f t="shared" si="3"/>
        <v>0.27561996718934367</v>
      </c>
      <c r="G10" s="17">
        <f t="shared" si="4"/>
        <v>1.0382671897963439E-2</v>
      </c>
      <c r="H10" s="17">
        <f t="shared" si="5"/>
        <v>7.1073334395392173E-4</v>
      </c>
      <c r="I10" s="17"/>
      <c r="J10" s="17"/>
      <c r="K10" s="17"/>
      <c r="L10" s="17"/>
      <c r="M10" s="17"/>
    </row>
    <row r="11" spans="1:13" x14ac:dyDescent="0.35">
      <c r="A11" s="11" t="str">
        <f t="shared" ref="A11:B11" si="14">A117</f>
        <v>Human toxicity, cancer</v>
      </c>
      <c r="B11" s="11" t="str">
        <f t="shared" si="14"/>
        <v>CTUh</v>
      </c>
      <c r="C11" s="14">
        <f t="shared" si="7"/>
        <v>1.0211807092999999E-8</v>
      </c>
      <c r="D11" s="14">
        <f t="shared" si="8"/>
        <v>1.0183386E-8</v>
      </c>
      <c r="E11" s="17">
        <f t="shared" si="2"/>
        <v>0.32451877222314857</v>
      </c>
      <c r="F11" s="17">
        <f t="shared" si="3"/>
        <v>0.66572741122970214</v>
      </c>
      <c r="G11" s="17">
        <f t="shared" si="4"/>
        <v>8.3622336597540745E-3</v>
      </c>
      <c r="H11" s="17">
        <f t="shared" si="5"/>
        <v>1.3915828873952271E-3</v>
      </c>
      <c r="I11" s="17"/>
      <c r="J11" s="17"/>
      <c r="K11" s="17"/>
      <c r="L11" s="17"/>
      <c r="M11" s="17"/>
    </row>
    <row r="12" spans="1:13" x14ac:dyDescent="0.35">
      <c r="A12" s="11" t="str">
        <f t="shared" ref="A12:B12" si="15">A118</f>
        <v>Human toxicity, non-cancer</v>
      </c>
      <c r="B12" s="11" t="str">
        <f t="shared" si="15"/>
        <v>CTUh</v>
      </c>
      <c r="C12" s="14">
        <f t="shared" si="7"/>
        <v>3.1022469850000003E-7</v>
      </c>
      <c r="D12" s="14">
        <f t="shared" si="8"/>
        <v>3.1022469E-7</v>
      </c>
      <c r="E12" s="17">
        <f t="shared" si="2"/>
        <v>0.87488456371245371</v>
      </c>
      <c r="F12" s="17">
        <f t="shared" si="3"/>
        <v>0.11049824261494125</v>
      </c>
      <c r="G12" s="17">
        <f t="shared" si="4"/>
        <v>6.9073304297207648E-3</v>
      </c>
      <c r="H12" s="17">
        <f t="shared" si="5"/>
        <v>7.7098632428842535E-3</v>
      </c>
      <c r="I12" s="17"/>
      <c r="J12" s="17"/>
      <c r="K12" s="17"/>
      <c r="L12" s="17"/>
      <c r="M12" s="17"/>
    </row>
    <row r="13" spans="1:13" x14ac:dyDescent="0.35">
      <c r="A13" s="11" t="str">
        <f t="shared" ref="A13:B13" si="16">A119</f>
        <v>Ionising radiation</v>
      </c>
      <c r="B13" s="11" t="str">
        <f t="shared" si="16"/>
        <v>kBq U-235 eq</v>
      </c>
      <c r="C13" s="14">
        <f t="shared" si="7"/>
        <v>1.663948183</v>
      </c>
      <c r="D13" s="14">
        <f t="shared" si="8"/>
        <v>1.5042068</v>
      </c>
      <c r="E13" s="17">
        <f t="shared" si="2"/>
        <v>0.39184676942551161</v>
      </c>
      <c r="F13" s="17">
        <f t="shared" si="3"/>
        <v>0.50242778503638053</v>
      </c>
      <c r="G13" s="17">
        <f t="shared" si="4"/>
        <v>5.7724739256498826E-2</v>
      </c>
      <c r="H13" s="17">
        <f t="shared" si="5"/>
        <v>4.8000706281609004E-2</v>
      </c>
      <c r="I13" s="17"/>
      <c r="J13" s="17"/>
      <c r="K13" s="17"/>
      <c r="L13" s="17"/>
      <c r="M13" s="17"/>
    </row>
    <row r="14" spans="1:13" x14ac:dyDescent="0.35">
      <c r="A14" s="11" t="str">
        <f t="shared" ref="A14:B14" si="17">A120</f>
        <v>Land use</v>
      </c>
      <c r="B14" s="11" t="str">
        <f t="shared" si="17"/>
        <v>Pt</v>
      </c>
      <c r="C14" s="14">
        <f t="shared" si="7"/>
        <v>1086.2361595700002</v>
      </c>
      <c r="D14" s="14">
        <f t="shared" si="8"/>
        <v>1086.1801</v>
      </c>
      <c r="E14" s="17">
        <f t="shared" si="2"/>
        <v>0.9656417628512991</v>
      </c>
      <c r="F14" s="17">
        <f t="shared" si="3"/>
        <v>2.3168095425917579E-2</v>
      </c>
      <c r="G14" s="17">
        <f t="shared" si="4"/>
        <v>1.1164304275048853E-2</v>
      </c>
      <c r="H14" s="17">
        <f t="shared" si="5"/>
        <v>2.58374477343031E-5</v>
      </c>
      <c r="I14" s="17"/>
      <c r="J14" s="17"/>
      <c r="K14" s="17"/>
      <c r="L14" s="17"/>
      <c r="M14" s="17"/>
    </row>
    <row r="15" spans="1:13" x14ac:dyDescent="0.35">
      <c r="A15" s="11" t="str">
        <f t="shared" ref="A15:B15" si="18">A121</f>
        <v>Ozone depletion</v>
      </c>
      <c r="B15" s="11" t="str">
        <f t="shared" si="18"/>
        <v>kg CFC11 eq</v>
      </c>
      <c r="C15" s="14">
        <f t="shared" si="7"/>
        <v>2.8269106630999998E-7</v>
      </c>
      <c r="D15" s="14">
        <f t="shared" si="8"/>
        <v>2.8256394999999999E-7</v>
      </c>
      <c r="E15" s="17">
        <f t="shared" si="2"/>
        <v>7.8952148333986741E-2</v>
      </c>
      <c r="F15" s="17">
        <f t="shared" si="3"/>
        <v>6.9493098089124405E-2</v>
      </c>
      <c r="G15" s="17">
        <f t="shared" si="4"/>
        <v>0.85132990986028456</v>
      </c>
      <c r="H15" s="17">
        <f t="shared" si="5"/>
        <v>2.2484371660439547E-4</v>
      </c>
      <c r="I15" s="17"/>
      <c r="J15" s="17"/>
      <c r="K15" s="17"/>
      <c r="L15" s="17"/>
      <c r="M15" s="17"/>
    </row>
    <row r="16" spans="1:13" x14ac:dyDescent="0.35">
      <c r="A16" s="11" t="str">
        <f t="shared" ref="A16:B16" si="19">A122</f>
        <v>Photochemical ozone formation</v>
      </c>
      <c r="B16" s="11" t="str">
        <f t="shared" si="19"/>
        <v>kg NMVOC eq</v>
      </c>
      <c r="C16" s="14">
        <f t="shared" si="7"/>
        <v>5.28889678632E-2</v>
      </c>
      <c r="D16" s="14">
        <f t="shared" si="8"/>
        <v>5.2875556999999997E-2</v>
      </c>
      <c r="E16" s="17">
        <f t="shared" si="2"/>
        <v>0.55475274306524902</v>
      </c>
      <c r="F16" s="17">
        <f t="shared" si="3"/>
        <v>0.43174240153565407</v>
      </c>
      <c r="G16" s="17">
        <f t="shared" si="4"/>
        <v>1.3378079750584684E-2</v>
      </c>
      <c r="H16" s="17">
        <f t="shared" si="5"/>
        <v>1.2677564851223621E-4</v>
      </c>
      <c r="I16" s="17"/>
      <c r="J16" s="17"/>
      <c r="K16" s="17"/>
      <c r="L16" s="17"/>
      <c r="M16" s="17"/>
    </row>
    <row r="17" spans="1:13" x14ac:dyDescent="0.35">
      <c r="A17" s="11" t="str">
        <f t="shared" ref="A17:B17" si="20">A123</f>
        <v>Resource use, fossils</v>
      </c>
      <c r="B17" s="11" t="str">
        <f t="shared" si="20"/>
        <v>MJ</v>
      </c>
      <c r="C17" s="14">
        <f t="shared" si="7"/>
        <v>178.55406340000002</v>
      </c>
      <c r="D17" s="14">
        <f t="shared" si="8"/>
        <v>165.21118999999999</v>
      </c>
      <c r="E17" s="17">
        <f t="shared" si="2"/>
        <v>0.46346967649015147</v>
      </c>
      <c r="F17" s="17">
        <f t="shared" si="3"/>
        <v>0.46724782629617823</v>
      </c>
      <c r="G17" s="17">
        <f t="shared" si="4"/>
        <v>3.191882274464105E-2</v>
      </c>
      <c r="H17" s="17">
        <f t="shared" si="5"/>
        <v>3.736367446902919E-2</v>
      </c>
      <c r="I17" s="17"/>
      <c r="J17" s="17"/>
      <c r="K17" s="17"/>
      <c r="L17" s="17"/>
      <c r="M17" s="17"/>
    </row>
    <row r="18" spans="1:13" x14ac:dyDescent="0.35">
      <c r="A18" s="11" t="str">
        <f t="shared" ref="A18:B18" si="21">A124</f>
        <v>Resource use, minerals and metals</v>
      </c>
      <c r="B18" s="11" t="str">
        <f t="shared" si="21"/>
        <v>kg Sb eq</v>
      </c>
      <c r="C18" s="14">
        <f t="shared" si="7"/>
        <v>2.7323937650999998E-5</v>
      </c>
      <c r="D18" s="14">
        <f t="shared" si="8"/>
        <v>2.7323937999999998E-5</v>
      </c>
      <c r="E18" s="17">
        <f t="shared" si="2"/>
        <v>7.017435863347557E-2</v>
      </c>
      <c r="F18" s="17">
        <f t="shared" si="3"/>
        <v>0.91243543732385746</v>
      </c>
      <c r="G18" s="17">
        <f t="shared" si="4"/>
        <v>1.4866740847841647E-2</v>
      </c>
      <c r="H18" s="17">
        <f t="shared" si="5"/>
        <v>2.5234631948253088E-3</v>
      </c>
      <c r="I18" s="17"/>
      <c r="J18" s="17"/>
      <c r="K18" s="17"/>
      <c r="L18" s="17"/>
      <c r="M18" s="17"/>
    </row>
    <row r="19" spans="1:13" x14ac:dyDescent="0.35">
      <c r="A19" s="11" t="str">
        <f t="shared" ref="A19:B19" si="22">A125</f>
        <v>Water use</v>
      </c>
      <c r="B19" s="11" t="str">
        <f t="shared" si="22"/>
        <v>m3 depriv.</v>
      </c>
      <c r="C19" s="14">
        <f t="shared" si="7"/>
        <v>6.0203625999999995</v>
      </c>
      <c r="D19" s="14">
        <f t="shared" si="8"/>
        <v>6.0203626000000003</v>
      </c>
      <c r="E19" s="17">
        <f t="shared" si="2"/>
        <v>0.4805486965187114</v>
      </c>
      <c r="F19" s="17">
        <f t="shared" si="3"/>
        <v>0.45429921446924149</v>
      </c>
      <c r="G19" s="17">
        <f t="shared" si="4"/>
        <v>4.7972647029599184E-2</v>
      </c>
      <c r="H19" s="17">
        <f t="shared" si="5"/>
        <v>1.7179441982448036E-2</v>
      </c>
      <c r="I19" s="17"/>
      <c r="J19" s="17"/>
      <c r="K19" s="17"/>
      <c r="L19" s="17"/>
      <c r="M19" s="17"/>
    </row>
    <row r="20" spans="1:13" x14ac:dyDescent="0.35">
      <c r="A20" s="6"/>
      <c r="E20" s="40"/>
      <c r="F20" s="40"/>
      <c r="G20" s="40"/>
      <c r="H20" s="40"/>
      <c r="I20" s="40"/>
      <c r="J20" s="40"/>
      <c r="K20" s="40"/>
    </row>
    <row r="21" spans="1:13" x14ac:dyDescent="0.35">
      <c r="A21" s="6"/>
      <c r="E21" s="40"/>
      <c r="F21" s="40"/>
      <c r="G21" s="40"/>
      <c r="H21" s="40"/>
      <c r="I21" s="40"/>
      <c r="J21" s="40"/>
      <c r="K21" s="40"/>
    </row>
    <row r="22" spans="1:13" ht="15" x14ac:dyDescent="0.35">
      <c r="A22" s="62" t="s">
        <v>168</v>
      </c>
      <c r="B22" s="62">
        <v>0.01</v>
      </c>
      <c r="C22" s="20" t="str">
        <f>"Most important stages for each category. Only stages that contribute with more than "&amp;TEXT(B22,"0%")&amp;" of the total"</f>
        <v>Most important stages for each category. Only stages that contribute with more than 1% of the total</v>
      </c>
      <c r="D22" s="20"/>
      <c r="E22" s="20"/>
      <c r="F22" s="20"/>
      <c r="G22" s="20"/>
      <c r="H22" s="20"/>
      <c r="I22" s="40"/>
      <c r="J22" s="40"/>
    </row>
    <row r="23" spans="1:13" x14ac:dyDescent="0.35">
      <c r="A23" s="20" t="s">
        <v>75</v>
      </c>
      <c r="B23" s="21" t="s">
        <v>76</v>
      </c>
      <c r="C23" s="20"/>
      <c r="D23" s="20"/>
      <c r="E23" s="20"/>
      <c r="F23" s="20"/>
      <c r="G23" s="20"/>
      <c r="H23" s="20"/>
    </row>
    <row r="24" spans="1:13" x14ac:dyDescent="0.35">
      <c r="A24" s="63" t="str">
        <f t="shared" ref="A24:A39" si="23">A110</f>
        <v>Acidification</v>
      </c>
      <c r="B24" s="8" t="str">
        <f t="shared" ref="B24:H33" si="24">IF(C59&gt;$B$22,""&amp;C42&amp;" ("&amp;TEXT(C59,"0%"&amp;")"),"---")</f>
        <v>Raw materials - feed (70%)</v>
      </c>
      <c r="C24" s="8" t="str">
        <f t="shared" si="24"/>
        <v>Production (28%)</v>
      </c>
      <c r="D24" s="8" t="str">
        <f t="shared" si="24"/>
        <v>Use (1%)</v>
      </c>
      <c r="E24" s="8" t="str">
        <f t="shared" si="24"/>
        <v>---</v>
      </c>
      <c r="F24" s="8" t="str">
        <f t="shared" si="24"/>
        <v>---</v>
      </c>
      <c r="G24" s="8" t="str">
        <f t="shared" si="24"/>
        <v>---</v>
      </c>
      <c r="H24" s="8" t="str">
        <f t="shared" si="24"/>
        <v>---</v>
      </c>
    </row>
    <row r="25" spans="1:13" x14ac:dyDescent="0.35">
      <c r="A25" s="63" t="str">
        <f t="shared" si="23"/>
        <v>Climate change</v>
      </c>
      <c r="B25" s="8" t="str">
        <f t="shared" si="24"/>
        <v>Raw materials - feed (73%)</v>
      </c>
      <c r="C25" s="8" t="str">
        <f t="shared" si="24"/>
        <v>Production (23%)</v>
      </c>
      <c r="D25" s="8" t="str">
        <f t="shared" si="24"/>
        <v>Use (4%)</v>
      </c>
      <c r="E25" s="8" t="str">
        <f t="shared" si="24"/>
        <v>---</v>
      </c>
      <c r="F25" s="8" t="str">
        <f t="shared" si="24"/>
        <v>---</v>
      </c>
      <c r="G25" s="8" t="str">
        <f t="shared" si="24"/>
        <v>---</v>
      </c>
      <c r="H25" s="8" t="str">
        <f t="shared" si="24"/>
        <v>---</v>
      </c>
    </row>
    <row r="26" spans="1:13" x14ac:dyDescent="0.35">
      <c r="A26" s="63" t="str">
        <f t="shared" si="23"/>
        <v>Ecotoxicity, freshwater</v>
      </c>
      <c r="B26" s="8" t="str">
        <f t="shared" si="24"/>
        <v>Raw materials - feed (97%)</v>
      </c>
      <c r="C26" s="8" t="str">
        <f t="shared" si="24"/>
        <v>Production (2%)</v>
      </c>
      <c r="D26" s="8" t="str">
        <f t="shared" si="24"/>
        <v>---</v>
      </c>
      <c r="E26" s="8" t="str">
        <f t="shared" si="24"/>
        <v>---</v>
      </c>
      <c r="F26" s="8" t="str">
        <f t="shared" si="24"/>
        <v>---</v>
      </c>
      <c r="G26" s="8" t="str">
        <f t="shared" si="24"/>
        <v>---</v>
      </c>
      <c r="H26" s="8" t="str">
        <f t="shared" si="24"/>
        <v>---</v>
      </c>
    </row>
    <row r="27" spans="1:13" x14ac:dyDescent="0.35">
      <c r="A27" s="63" t="str">
        <f t="shared" si="23"/>
        <v>Particulate matter</v>
      </c>
      <c r="B27" s="8" t="str">
        <f t="shared" si="24"/>
        <v>Raw materials - feed (62%)</v>
      </c>
      <c r="C27" s="8" t="str">
        <f t="shared" si="24"/>
        <v>Production (36%)</v>
      </c>
      <c r="D27" s="8" t="str">
        <f t="shared" si="24"/>
        <v>Use (1%)</v>
      </c>
      <c r="E27" s="8" t="str">
        <f t="shared" si="24"/>
        <v>---</v>
      </c>
      <c r="F27" s="8" t="str">
        <f t="shared" si="24"/>
        <v>---</v>
      </c>
      <c r="G27" s="8" t="str">
        <f t="shared" si="24"/>
        <v>---</v>
      </c>
      <c r="H27" s="8" t="str">
        <f t="shared" si="24"/>
        <v>---</v>
      </c>
    </row>
    <row r="28" spans="1:13" x14ac:dyDescent="0.35">
      <c r="A28" s="63" t="str">
        <f t="shared" si="23"/>
        <v>Eutrophication, marine</v>
      </c>
      <c r="B28" s="8" t="str">
        <f t="shared" si="24"/>
        <v>Production (83%)</v>
      </c>
      <c r="C28" s="8" t="str">
        <f t="shared" si="24"/>
        <v>Raw materials - feed (17%)</v>
      </c>
      <c r="D28" s="8" t="str">
        <f t="shared" si="24"/>
        <v>---</v>
      </c>
      <c r="E28" s="8" t="str">
        <f t="shared" si="24"/>
        <v>---</v>
      </c>
      <c r="F28" s="8" t="str">
        <f t="shared" si="24"/>
        <v>---</v>
      </c>
      <c r="G28" s="8" t="str">
        <f t="shared" si="24"/>
        <v>---</v>
      </c>
      <c r="H28" s="8" t="str">
        <f t="shared" si="24"/>
        <v>---</v>
      </c>
    </row>
    <row r="29" spans="1:13" x14ac:dyDescent="0.35">
      <c r="A29" s="63" t="str">
        <f t="shared" si="23"/>
        <v>Eutrophication, freshwater</v>
      </c>
      <c r="B29" s="8" t="str">
        <f t="shared" si="24"/>
        <v>Raw materials - feed (94%)</v>
      </c>
      <c r="C29" s="8" t="str">
        <f t="shared" si="24"/>
        <v>Production (4%)</v>
      </c>
      <c r="D29" s="8" t="str">
        <f t="shared" si="24"/>
        <v>Waste handling (2%)</v>
      </c>
      <c r="E29" s="8" t="str">
        <f t="shared" si="24"/>
        <v>---</v>
      </c>
      <c r="F29" s="8" t="str">
        <f t="shared" si="24"/>
        <v>---</v>
      </c>
      <c r="G29" s="8" t="str">
        <f t="shared" si="24"/>
        <v>---</v>
      </c>
      <c r="H29" s="8" t="str">
        <f t="shared" si="24"/>
        <v>---</v>
      </c>
    </row>
    <row r="30" spans="1:13" x14ac:dyDescent="0.35">
      <c r="A30" s="63" t="str">
        <f t="shared" si="23"/>
        <v>Eutrophication, terrestrial</v>
      </c>
      <c r="B30" s="8" t="str">
        <f t="shared" si="24"/>
        <v>Raw materials - feed (71%)</v>
      </c>
      <c r="C30" s="8" t="str">
        <f t="shared" si="24"/>
        <v>Production (28%)</v>
      </c>
      <c r="D30" s="8" t="str">
        <f t="shared" si="24"/>
        <v>Use (1%)</v>
      </c>
      <c r="E30" s="8" t="str">
        <f t="shared" si="24"/>
        <v>---</v>
      </c>
      <c r="F30" s="8" t="str">
        <f t="shared" si="24"/>
        <v>---</v>
      </c>
      <c r="G30" s="8" t="str">
        <f t="shared" si="24"/>
        <v>---</v>
      </c>
      <c r="H30" s="8" t="str">
        <f t="shared" si="24"/>
        <v>---</v>
      </c>
    </row>
    <row r="31" spans="1:13" x14ac:dyDescent="0.35">
      <c r="A31" s="63" t="str">
        <f t="shared" si="23"/>
        <v>Human toxicity, cancer</v>
      </c>
      <c r="B31" s="8" t="str">
        <f t="shared" si="24"/>
        <v>Production (67%)</v>
      </c>
      <c r="C31" s="8" t="str">
        <f t="shared" si="24"/>
        <v>Raw materials - feed (32%)</v>
      </c>
      <c r="D31" s="8" t="str">
        <f t="shared" si="24"/>
        <v>---</v>
      </c>
      <c r="E31" s="8" t="str">
        <f t="shared" si="24"/>
        <v>---</v>
      </c>
      <c r="F31" s="8" t="str">
        <f t="shared" si="24"/>
        <v>---</v>
      </c>
      <c r="G31" s="8" t="str">
        <f t="shared" si="24"/>
        <v>---</v>
      </c>
      <c r="H31" s="8" t="str">
        <f t="shared" si="24"/>
        <v>---</v>
      </c>
    </row>
    <row r="32" spans="1:13" x14ac:dyDescent="0.35">
      <c r="A32" s="63" t="str">
        <f t="shared" si="23"/>
        <v>Human toxicity, non-cancer</v>
      </c>
      <c r="B32" s="8" t="str">
        <f t="shared" si="24"/>
        <v>Raw materials - feed (87%)</v>
      </c>
      <c r="C32" s="8" t="str">
        <f t="shared" si="24"/>
        <v>Production (11%)</v>
      </c>
      <c r="D32" s="8" t="str">
        <f t="shared" si="24"/>
        <v>---</v>
      </c>
      <c r="E32" s="8" t="str">
        <f t="shared" si="24"/>
        <v>---</v>
      </c>
      <c r="F32" s="8" t="str">
        <f t="shared" si="24"/>
        <v>---</v>
      </c>
      <c r="G32" s="8" t="str">
        <f t="shared" si="24"/>
        <v>---</v>
      </c>
      <c r="H32" s="8" t="str">
        <f t="shared" si="24"/>
        <v>---</v>
      </c>
    </row>
    <row r="33" spans="1:16" x14ac:dyDescent="0.35">
      <c r="A33" s="63" t="str">
        <f t="shared" si="23"/>
        <v>Ionising radiation</v>
      </c>
      <c r="B33" s="8" t="str">
        <f t="shared" si="24"/>
        <v>Production (50%)</v>
      </c>
      <c r="C33" s="8" t="str">
        <f t="shared" si="24"/>
        <v>Raw materials - feed (39%)</v>
      </c>
      <c r="D33" s="8" t="str">
        <f t="shared" si="24"/>
        <v>Use (6%)</v>
      </c>
      <c r="E33" s="8" t="str">
        <f t="shared" si="24"/>
        <v>Waste handling (5%)</v>
      </c>
      <c r="F33" s="8" t="str">
        <f t="shared" si="24"/>
        <v>---</v>
      </c>
      <c r="G33" s="8" t="str">
        <f t="shared" si="24"/>
        <v>---</v>
      </c>
      <c r="H33" s="8" t="str">
        <f t="shared" si="24"/>
        <v>---</v>
      </c>
    </row>
    <row r="34" spans="1:16" x14ac:dyDescent="0.35">
      <c r="A34" s="63" t="str">
        <f t="shared" si="23"/>
        <v>Land use</v>
      </c>
      <c r="B34" s="8" t="str">
        <f t="shared" ref="B34:H39" si="25">IF(C69&gt;$B$22,""&amp;C52&amp;" ("&amp;TEXT(C69,"0%"&amp;")"),"---")</f>
        <v>Raw materials - feed (97%)</v>
      </c>
      <c r="C34" s="8" t="str">
        <f t="shared" si="25"/>
        <v>Production (2%)</v>
      </c>
      <c r="D34" s="8" t="str">
        <f t="shared" si="25"/>
        <v>Use (1%)</v>
      </c>
      <c r="E34" s="8" t="str">
        <f t="shared" si="25"/>
        <v>---</v>
      </c>
      <c r="F34" s="8" t="str">
        <f t="shared" si="25"/>
        <v>---</v>
      </c>
      <c r="G34" s="8" t="str">
        <f t="shared" si="25"/>
        <v>---</v>
      </c>
      <c r="H34" s="8" t="str">
        <f t="shared" si="25"/>
        <v>---</v>
      </c>
    </row>
    <row r="35" spans="1:16" x14ac:dyDescent="0.35">
      <c r="A35" s="63" t="str">
        <f t="shared" si="23"/>
        <v>Ozone depletion</v>
      </c>
      <c r="B35" s="8" t="str">
        <f t="shared" si="25"/>
        <v>Use (85%)</v>
      </c>
      <c r="C35" s="8" t="str">
        <f t="shared" si="25"/>
        <v>Raw materials - feed (8%)</v>
      </c>
      <c r="D35" s="8" t="str">
        <f t="shared" si="25"/>
        <v>Production (7%)</v>
      </c>
      <c r="E35" s="8" t="str">
        <f t="shared" si="25"/>
        <v>---</v>
      </c>
      <c r="F35" s="8" t="str">
        <f t="shared" si="25"/>
        <v>---</v>
      </c>
      <c r="G35" s="8" t="str">
        <f t="shared" si="25"/>
        <v>---</v>
      </c>
      <c r="H35" s="8" t="str">
        <f t="shared" si="25"/>
        <v>---</v>
      </c>
    </row>
    <row r="36" spans="1:16" x14ac:dyDescent="0.35">
      <c r="A36" s="63" t="str">
        <f t="shared" si="23"/>
        <v>Photochemical ozone formation</v>
      </c>
      <c r="B36" s="8" t="str">
        <f t="shared" si="25"/>
        <v>Raw materials - feed (55%)</v>
      </c>
      <c r="C36" s="8" t="str">
        <f t="shared" si="25"/>
        <v>Production (43%)</v>
      </c>
      <c r="D36" s="8" t="str">
        <f t="shared" si="25"/>
        <v>Use (1%)</v>
      </c>
      <c r="E36" s="8" t="str">
        <f t="shared" si="25"/>
        <v>---</v>
      </c>
      <c r="F36" s="8" t="str">
        <f t="shared" si="25"/>
        <v>---</v>
      </c>
      <c r="G36" s="8" t="str">
        <f t="shared" si="25"/>
        <v>---</v>
      </c>
      <c r="H36" s="8" t="str">
        <f t="shared" si="25"/>
        <v>---</v>
      </c>
    </row>
    <row r="37" spans="1:16" x14ac:dyDescent="0.35">
      <c r="A37" s="63" t="str">
        <f t="shared" si="23"/>
        <v>Resource use, fossils</v>
      </c>
      <c r="B37" s="8" t="str">
        <f t="shared" si="25"/>
        <v>Production (47%)</v>
      </c>
      <c r="C37" s="8" t="str">
        <f t="shared" si="25"/>
        <v>Raw materials - feed (46%)</v>
      </c>
      <c r="D37" s="8" t="str">
        <f t="shared" si="25"/>
        <v>Waste handling (4%)</v>
      </c>
      <c r="E37" s="8" t="str">
        <f t="shared" si="25"/>
        <v>Use (3%)</v>
      </c>
      <c r="F37" s="8" t="str">
        <f t="shared" si="25"/>
        <v>---</v>
      </c>
      <c r="G37" s="8" t="str">
        <f t="shared" si="25"/>
        <v>---</v>
      </c>
      <c r="H37" s="8" t="str">
        <f t="shared" si="25"/>
        <v>---</v>
      </c>
    </row>
    <row r="38" spans="1:16" x14ac:dyDescent="0.35">
      <c r="A38" s="63" t="str">
        <f t="shared" si="23"/>
        <v>Resource use, minerals and metals</v>
      </c>
      <c r="B38" s="8" t="str">
        <f t="shared" si="25"/>
        <v>Production (91%)</v>
      </c>
      <c r="C38" s="8" t="str">
        <f t="shared" si="25"/>
        <v>Raw materials - feed (7%)</v>
      </c>
      <c r="D38" s="8" t="str">
        <f t="shared" si="25"/>
        <v>Use (1%)</v>
      </c>
      <c r="E38" s="8" t="str">
        <f t="shared" si="25"/>
        <v>---</v>
      </c>
      <c r="F38" s="8" t="str">
        <f t="shared" si="25"/>
        <v>---</v>
      </c>
      <c r="G38" s="8" t="str">
        <f t="shared" si="25"/>
        <v>---</v>
      </c>
      <c r="H38" s="8" t="str">
        <f t="shared" si="25"/>
        <v>---</v>
      </c>
    </row>
    <row r="39" spans="1:16" x14ac:dyDescent="0.35">
      <c r="A39" s="63" t="str">
        <f t="shared" si="23"/>
        <v>Water use</v>
      </c>
      <c r="B39" s="8" t="str">
        <f t="shared" si="25"/>
        <v>Raw materials - feed (48%)</v>
      </c>
      <c r="C39" s="8" t="str">
        <f t="shared" si="25"/>
        <v>Production (45%)</v>
      </c>
      <c r="D39" s="8" t="str">
        <f t="shared" si="25"/>
        <v>Use (5%)</v>
      </c>
      <c r="E39" s="8" t="str">
        <f t="shared" si="25"/>
        <v>Waste handling (2%)</v>
      </c>
      <c r="F39" s="8" t="str">
        <f t="shared" si="25"/>
        <v>---</v>
      </c>
      <c r="G39" s="8" t="str">
        <f t="shared" si="25"/>
        <v>---</v>
      </c>
      <c r="H39" s="8" t="str">
        <f t="shared" si="25"/>
        <v>---</v>
      </c>
    </row>
    <row r="41" spans="1:16" x14ac:dyDescent="0.35">
      <c r="A41" s="12" t="s">
        <v>77</v>
      </c>
      <c r="B41" s="39" t="s">
        <v>78</v>
      </c>
      <c r="C41" s="13">
        <v>1</v>
      </c>
      <c r="D41" s="13">
        <v>2</v>
      </c>
      <c r="E41" s="13">
        <v>3</v>
      </c>
      <c r="F41" s="13">
        <v>4</v>
      </c>
      <c r="G41" s="134">
        <v>5</v>
      </c>
      <c r="H41" s="134">
        <v>6</v>
      </c>
      <c r="I41" s="134">
        <v>7</v>
      </c>
      <c r="J41" s="134">
        <v>8</v>
      </c>
      <c r="K41" s="134">
        <v>9</v>
      </c>
      <c r="L41" s="134">
        <v>10</v>
      </c>
      <c r="M41" s="134">
        <v>11</v>
      </c>
      <c r="N41" s="134">
        <v>12</v>
      </c>
      <c r="O41" s="134">
        <v>13</v>
      </c>
      <c r="P41" s="134">
        <v>14</v>
      </c>
    </row>
    <row r="42" spans="1:16" ht="33" customHeight="1" x14ac:dyDescent="0.35">
      <c r="A42" s="30" t="str">
        <f t="shared" ref="A42:A57" si="26">A110</f>
        <v>Acidification</v>
      </c>
      <c r="B42" s="31"/>
      <c r="C42" s="32" t="str">
        <f t="shared" ref="C42:F57" si="27">_xlfn.XLOOKUP(LARGE($B77:$E77,C$41),$B77:$E77,$B$76:$E$76,"NA",0,1)</f>
        <v>Raw materials - feed</v>
      </c>
      <c r="D42" s="32" t="str">
        <f t="shared" si="27"/>
        <v>Production</v>
      </c>
      <c r="E42" s="32" t="str">
        <f t="shared" si="27"/>
        <v>Use</v>
      </c>
      <c r="F42" s="32" t="str">
        <f t="shared" si="27"/>
        <v>Waste handling</v>
      </c>
      <c r="G42" s="7"/>
      <c r="H42" s="7"/>
      <c r="I42" s="7"/>
      <c r="J42" s="7"/>
      <c r="K42" s="7"/>
      <c r="L42" s="7"/>
      <c r="M42" s="7"/>
      <c r="N42" s="7"/>
      <c r="O42" s="7"/>
      <c r="P42" s="7"/>
    </row>
    <row r="43" spans="1:16" x14ac:dyDescent="0.35">
      <c r="A43" s="30" t="str">
        <f t="shared" si="26"/>
        <v>Climate change</v>
      </c>
      <c r="B43" s="31"/>
      <c r="C43" s="32" t="str">
        <f t="shared" si="27"/>
        <v>Raw materials - feed</v>
      </c>
      <c r="D43" s="32" t="str">
        <f t="shared" si="27"/>
        <v>Production</v>
      </c>
      <c r="E43" s="32" t="str">
        <f t="shared" si="27"/>
        <v>Use</v>
      </c>
      <c r="F43" s="32" t="str">
        <f t="shared" si="27"/>
        <v>Waste handling</v>
      </c>
      <c r="G43" s="7"/>
      <c r="H43" s="7"/>
      <c r="I43" s="7"/>
      <c r="J43" s="7"/>
      <c r="K43" s="7"/>
      <c r="L43" s="7"/>
      <c r="M43" s="7"/>
      <c r="N43" s="7"/>
      <c r="O43" s="7"/>
      <c r="P43" s="7"/>
    </row>
    <row r="44" spans="1:16" x14ac:dyDescent="0.35">
      <c r="A44" s="30" t="str">
        <f t="shared" si="26"/>
        <v>Ecotoxicity, freshwater</v>
      </c>
      <c r="B44" s="31"/>
      <c r="C44" s="32" t="str">
        <f t="shared" si="27"/>
        <v>Raw materials - feed</v>
      </c>
      <c r="D44" s="32" t="str">
        <f t="shared" si="27"/>
        <v>Production</v>
      </c>
      <c r="E44" s="32" t="str">
        <f t="shared" si="27"/>
        <v>Use</v>
      </c>
      <c r="F44" s="32" t="str">
        <f t="shared" si="27"/>
        <v>Waste handling</v>
      </c>
      <c r="G44" s="7"/>
      <c r="H44" s="7"/>
      <c r="I44" s="7"/>
      <c r="J44" s="7"/>
      <c r="K44" s="7"/>
      <c r="L44" s="7"/>
      <c r="M44" s="7"/>
      <c r="N44" s="7"/>
      <c r="O44" s="7"/>
      <c r="P44" s="7"/>
    </row>
    <row r="45" spans="1:16" x14ac:dyDescent="0.35">
      <c r="A45" s="30" t="str">
        <f t="shared" si="26"/>
        <v>Particulate matter</v>
      </c>
      <c r="B45" s="31"/>
      <c r="C45" s="32" t="str">
        <f t="shared" si="27"/>
        <v>Raw materials - feed</v>
      </c>
      <c r="D45" s="32" t="str">
        <f t="shared" si="27"/>
        <v>Production</v>
      </c>
      <c r="E45" s="32" t="str">
        <f t="shared" si="27"/>
        <v>Use</v>
      </c>
      <c r="F45" s="32" t="str">
        <f t="shared" si="27"/>
        <v>Waste handling</v>
      </c>
      <c r="G45" s="7"/>
      <c r="H45" s="7"/>
      <c r="I45" s="7"/>
      <c r="J45" s="7"/>
      <c r="K45" s="7"/>
      <c r="L45" s="7"/>
      <c r="M45" s="7"/>
      <c r="N45" s="7"/>
      <c r="O45" s="7"/>
      <c r="P45" s="7"/>
    </row>
    <row r="46" spans="1:16" x14ac:dyDescent="0.35">
      <c r="A46" s="30" t="str">
        <f t="shared" si="26"/>
        <v>Eutrophication, marine</v>
      </c>
      <c r="B46" s="31"/>
      <c r="C46" s="32" t="str">
        <f t="shared" si="27"/>
        <v>Production</v>
      </c>
      <c r="D46" s="32" t="str">
        <f t="shared" si="27"/>
        <v>Raw materials - feed</v>
      </c>
      <c r="E46" s="32" t="str">
        <f t="shared" si="27"/>
        <v>Use</v>
      </c>
      <c r="F46" s="32" t="str">
        <f t="shared" si="27"/>
        <v>Waste handling</v>
      </c>
      <c r="G46" s="7"/>
      <c r="H46" s="7"/>
      <c r="I46" s="7"/>
      <c r="J46" s="7"/>
      <c r="K46" s="7"/>
      <c r="L46" s="7"/>
      <c r="M46" s="7"/>
      <c r="N46" s="7"/>
      <c r="O46" s="7"/>
      <c r="P46" s="7"/>
    </row>
    <row r="47" spans="1:16" x14ac:dyDescent="0.35">
      <c r="A47" s="30" t="str">
        <f t="shared" si="26"/>
        <v>Eutrophication, freshwater</v>
      </c>
      <c r="B47" s="31"/>
      <c r="C47" s="32" t="str">
        <f t="shared" si="27"/>
        <v>Raw materials - feed</v>
      </c>
      <c r="D47" s="32" t="str">
        <f t="shared" si="27"/>
        <v>Production</v>
      </c>
      <c r="E47" s="32" t="str">
        <f t="shared" si="27"/>
        <v>Waste handling</v>
      </c>
      <c r="F47" s="32" t="str">
        <f t="shared" si="27"/>
        <v>Use</v>
      </c>
      <c r="G47" s="7"/>
      <c r="H47" s="7"/>
      <c r="I47" s="7"/>
      <c r="J47" s="7"/>
      <c r="K47" s="7"/>
      <c r="L47" s="7"/>
      <c r="M47" s="7"/>
      <c r="N47" s="7"/>
      <c r="O47" s="7"/>
      <c r="P47" s="7"/>
    </row>
    <row r="48" spans="1:16" x14ac:dyDescent="0.35">
      <c r="A48" s="30" t="str">
        <f t="shared" si="26"/>
        <v>Eutrophication, terrestrial</v>
      </c>
      <c r="B48" s="31"/>
      <c r="C48" s="32" t="str">
        <f t="shared" si="27"/>
        <v>Raw materials - feed</v>
      </c>
      <c r="D48" s="32" t="str">
        <f t="shared" si="27"/>
        <v>Production</v>
      </c>
      <c r="E48" s="32" t="str">
        <f t="shared" si="27"/>
        <v>Use</v>
      </c>
      <c r="F48" s="32" t="str">
        <f t="shared" si="27"/>
        <v>Waste handling</v>
      </c>
      <c r="G48" s="7"/>
      <c r="H48" s="7"/>
      <c r="I48" s="7"/>
      <c r="J48" s="135"/>
      <c r="K48" s="135"/>
      <c r="L48" s="135"/>
      <c r="M48" s="135"/>
      <c r="N48" s="135"/>
      <c r="O48" s="135"/>
      <c r="P48" s="135"/>
    </row>
    <row r="49" spans="1:10" x14ac:dyDescent="0.35">
      <c r="A49" s="30" t="str">
        <f t="shared" si="26"/>
        <v>Human toxicity, cancer</v>
      </c>
      <c r="B49" s="31"/>
      <c r="C49" s="32" t="str">
        <f t="shared" si="27"/>
        <v>Production</v>
      </c>
      <c r="D49" s="32" t="str">
        <f t="shared" si="27"/>
        <v>Raw materials - feed</v>
      </c>
      <c r="E49" s="32" t="str">
        <f t="shared" si="27"/>
        <v>Use</v>
      </c>
      <c r="F49" s="32" t="str">
        <f t="shared" si="27"/>
        <v>Waste handling</v>
      </c>
      <c r="G49" s="7"/>
      <c r="H49" s="7"/>
      <c r="I49" s="7"/>
    </row>
    <row r="50" spans="1:10" x14ac:dyDescent="0.35">
      <c r="A50" s="30" t="str">
        <f t="shared" si="26"/>
        <v>Human toxicity, non-cancer</v>
      </c>
      <c r="B50" s="31"/>
      <c r="C50" s="32" t="str">
        <f t="shared" si="27"/>
        <v>Raw materials - feed</v>
      </c>
      <c r="D50" s="32" t="str">
        <f t="shared" si="27"/>
        <v>Production</v>
      </c>
      <c r="E50" s="32" t="str">
        <f t="shared" si="27"/>
        <v>Waste handling</v>
      </c>
      <c r="F50" s="32" t="str">
        <f t="shared" si="27"/>
        <v>Use</v>
      </c>
      <c r="G50" s="7"/>
      <c r="H50" s="7"/>
      <c r="I50" s="7"/>
    </row>
    <row r="51" spans="1:10" x14ac:dyDescent="0.35">
      <c r="A51" s="30" t="str">
        <f t="shared" si="26"/>
        <v>Ionising radiation</v>
      </c>
      <c r="B51" s="31"/>
      <c r="C51" s="32" t="str">
        <f t="shared" si="27"/>
        <v>Production</v>
      </c>
      <c r="D51" s="32" t="str">
        <f t="shared" si="27"/>
        <v>Raw materials - feed</v>
      </c>
      <c r="E51" s="32" t="str">
        <f t="shared" si="27"/>
        <v>Use</v>
      </c>
      <c r="F51" s="32" t="str">
        <f t="shared" si="27"/>
        <v>Waste handling</v>
      </c>
      <c r="G51" s="7"/>
      <c r="H51" s="7"/>
      <c r="I51" s="7"/>
    </row>
    <row r="52" spans="1:10" x14ac:dyDescent="0.35">
      <c r="A52" s="30" t="str">
        <f t="shared" si="26"/>
        <v>Land use</v>
      </c>
      <c r="B52" s="31"/>
      <c r="C52" s="32" t="str">
        <f t="shared" si="27"/>
        <v>Raw materials - feed</v>
      </c>
      <c r="D52" s="32" t="str">
        <f t="shared" si="27"/>
        <v>Production</v>
      </c>
      <c r="E52" s="32" t="str">
        <f t="shared" si="27"/>
        <v>Use</v>
      </c>
      <c r="F52" s="32" t="str">
        <f t="shared" si="27"/>
        <v>Waste handling</v>
      </c>
      <c r="G52" s="7"/>
      <c r="H52" s="7"/>
      <c r="I52" s="7"/>
    </row>
    <row r="53" spans="1:10" x14ac:dyDescent="0.35">
      <c r="A53" s="30" t="str">
        <f t="shared" si="26"/>
        <v>Ozone depletion</v>
      </c>
      <c r="B53" s="31"/>
      <c r="C53" s="32" t="str">
        <f t="shared" si="27"/>
        <v>Use</v>
      </c>
      <c r="D53" s="32" t="str">
        <f t="shared" si="27"/>
        <v>Raw materials - feed</v>
      </c>
      <c r="E53" s="32" t="str">
        <f t="shared" si="27"/>
        <v>Production</v>
      </c>
      <c r="F53" s="32" t="str">
        <f t="shared" si="27"/>
        <v>Waste handling</v>
      </c>
      <c r="G53" s="7"/>
      <c r="H53" s="7"/>
      <c r="I53" s="7"/>
    </row>
    <row r="54" spans="1:10" x14ac:dyDescent="0.35">
      <c r="A54" s="30" t="str">
        <f t="shared" si="26"/>
        <v>Photochemical ozone formation</v>
      </c>
      <c r="B54" s="31"/>
      <c r="C54" s="32" t="str">
        <f t="shared" si="27"/>
        <v>Raw materials - feed</v>
      </c>
      <c r="D54" s="32" t="str">
        <f t="shared" si="27"/>
        <v>Production</v>
      </c>
      <c r="E54" s="32" t="str">
        <f t="shared" si="27"/>
        <v>Use</v>
      </c>
      <c r="F54" s="32" t="str">
        <f t="shared" si="27"/>
        <v>Waste handling</v>
      </c>
      <c r="G54" s="7"/>
      <c r="H54" s="7"/>
      <c r="I54" s="7"/>
    </row>
    <row r="55" spans="1:10" x14ac:dyDescent="0.35">
      <c r="A55" s="30" t="str">
        <f t="shared" si="26"/>
        <v>Resource use, fossils</v>
      </c>
      <c r="B55" s="31"/>
      <c r="C55" s="32" t="str">
        <f t="shared" si="27"/>
        <v>Production</v>
      </c>
      <c r="D55" s="32" t="str">
        <f t="shared" si="27"/>
        <v>Raw materials - feed</v>
      </c>
      <c r="E55" s="32" t="str">
        <f t="shared" si="27"/>
        <v>Waste handling</v>
      </c>
      <c r="F55" s="32" t="str">
        <f t="shared" si="27"/>
        <v>Use</v>
      </c>
      <c r="G55" s="7"/>
      <c r="H55" s="7"/>
      <c r="I55" s="7"/>
    </row>
    <row r="56" spans="1:10" x14ac:dyDescent="0.35">
      <c r="A56" s="30" t="str">
        <f t="shared" si="26"/>
        <v>Resource use, minerals and metals</v>
      </c>
      <c r="B56" s="31"/>
      <c r="C56" s="32" t="str">
        <f t="shared" si="27"/>
        <v>Production</v>
      </c>
      <c r="D56" s="32" t="str">
        <f t="shared" si="27"/>
        <v>Raw materials - feed</v>
      </c>
      <c r="E56" s="32" t="str">
        <f t="shared" si="27"/>
        <v>Use</v>
      </c>
      <c r="F56" s="32" t="str">
        <f t="shared" si="27"/>
        <v>Waste handling</v>
      </c>
      <c r="G56" s="7"/>
      <c r="H56" s="7"/>
      <c r="I56" s="7"/>
    </row>
    <row r="57" spans="1:10" x14ac:dyDescent="0.35">
      <c r="A57" s="30" t="str">
        <f t="shared" si="26"/>
        <v>Water use</v>
      </c>
      <c r="B57" s="31"/>
      <c r="C57" s="32" t="str">
        <f t="shared" si="27"/>
        <v>Raw materials - feed</v>
      </c>
      <c r="D57" s="32" t="str">
        <f t="shared" si="27"/>
        <v>Production</v>
      </c>
      <c r="E57" s="32" t="str">
        <f t="shared" si="27"/>
        <v>Use</v>
      </c>
      <c r="F57" s="32" t="str">
        <f t="shared" si="27"/>
        <v>Waste handling</v>
      </c>
      <c r="G57" s="7"/>
      <c r="H57" s="7"/>
      <c r="I57" s="7"/>
    </row>
    <row r="58" spans="1:10" x14ac:dyDescent="0.35">
      <c r="A58" s="1"/>
      <c r="B58" s="3"/>
      <c r="C58" s="9"/>
      <c r="D58" s="9"/>
      <c r="E58" s="9"/>
      <c r="F58" s="132"/>
    </row>
    <row r="59" spans="1:10" x14ac:dyDescent="0.35">
      <c r="A59" s="33" t="str">
        <f t="shared" ref="A59:A74" si="28">A110</f>
        <v>Acidification</v>
      </c>
      <c r="B59" s="34"/>
      <c r="C59" s="35">
        <f>(_xlfn.XLOOKUP(LARGE($B77:$E77,C$41),$B77:$E77,$B77:$E77,"NA",0,1))/SUM($B77:$E77)</f>
        <v>0.69690995871461436</v>
      </c>
      <c r="D59" s="35">
        <f t="shared" ref="C59:F74" si="29">(_xlfn.XLOOKUP(LARGE($B77:$E77,D$41),$B77:$E77,$B77:$E77,"NA",0,1))/SUM($B77:$E77)</f>
        <v>0.28329361262099229</v>
      </c>
      <c r="E59" s="35">
        <f t="shared" si="29"/>
        <v>1.3110779132286789E-2</v>
      </c>
      <c r="F59" s="133">
        <f t="shared" si="29"/>
        <v>6.6856495321065803E-3</v>
      </c>
      <c r="G59" s="135"/>
      <c r="H59" s="135"/>
      <c r="I59" s="135"/>
      <c r="J59" s="135"/>
    </row>
    <row r="60" spans="1:10" x14ac:dyDescent="0.35">
      <c r="A60" s="33" t="str">
        <f t="shared" si="28"/>
        <v>Climate change</v>
      </c>
      <c r="B60" s="34"/>
      <c r="C60" s="35">
        <f t="shared" si="29"/>
        <v>0.72821814739699808</v>
      </c>
      <c r="D60" s="35">
        <f t="shared" si="29"/>
        <v>0.23120964610678979</v>
      </c>
      <c r="E60" s="35">
        <f t="shared" si="29"/>
        <v>3.8324489053398095E-2</v>
      </c>
      <c r="F60" s="133">
        <f t="shared" si="29"/>
        <v>2.2477174428141423E-3</v>
      </c>
      <c r="G60" s="135"/>
      <c r="H60" s="135"/>
      <c r="I60" s="135"/>
      <c r="J60" s="135"/>
    </row>
    <row r="61" spans="1:10" x14ac:dyDescent="0.35">
      <c r="A61" s="33" t="str">
        <f t="shared" si="28"/>
        <v>Ecotoxicity, freshwater</v>
      </c>
      <c r="B61" s="34"/>
      <c r="C61" s="35">
        <f t="shared" si="29"/>
        <v>0.96941267483179361</v>
      </c>
      <c r="D61" s="35">
        <f t="shared" si="29"/>
        <v>2.4951439873365545E-2</v>
      </c>
      <c r="E61" s="35">
        <f t="shared" si="29"/>
        <v>5.5813813071410017E-3</v>
      </c>
      <c r="F61" s="133">
        <f t="shared" si="29"/>
        <v>5.4503987699848555E-5</v>
      </c>
      <c r="G61" s="135"/>
      <c r="H61" s="135"/>
      <c r="I61" s="135"/>
      <c r="J61" s="135"/>
    </row>
    <row r="62" spans="1:10" x14ac:dyDescent="0.35">
      <c r="A62" s="33" t="str">
        <f t="shared" si="28"/>
        <v>Particulate matter</v>
      </c>
      <c r="B62" s="34"/>
      <c r="C62" s="35">
        <f t="shared" si="29"/>
        <v>0.61802739769395443</v>
      </c>
      <c r="D62" s="35">
        <f t="shared" si="29"/>
        <v>0.36483882739680729</v>
      </c>
      <c r="E62" s="35">
        <f t="shared" si="29"/>
        <v>1.1550108945965178E-2</v>
      </c>
      <c r="F62" s="133">
        <f t="shared" si="29"/>
        <v>5.5836659632730185E-3</v>
      </c>
      <c r="G62" s="135"/>
      <c r="H62" s="135"/>
      <c r="I62" s="135"/>
      <c r="J62" s="135"/>
    </row>
    <row r="63" spans="1:10" x14ac:dyDescent="0.35">
      <c r="A63" s="33" t="str">
        <f t="shared" si="28"/>
        <v>Eutrophication, marine</v>
      </c>
      <c r="B63" s="34"/>
      <c r="C63" s="35">
        <f t="shared" si="29"/>
        <v>0.82606411684234682</v>
      </c>
      <c r="D63" s="35">
        <f t="shared" si="29"/>
        <v>0.17139243186669473</v>
      </c>
      <c r="E63" s="35">
        <f t="shared" si="29"/>
        <v>1.9996776689122781E-3</v>
      </c>
      <c r="F63" s="133">
        <f t="shared" si="29"/>
        <v>5.4377362204613335E-4</v>
      </c>
      <c r="G63" s="135"/>
      <c r="H63" s="135"/>
      <c r="I63" s="135"/>
      <c r="J63" s="135"/>
    </row>
    <row r="64" spans="1:10" x14ac:dyDescent="0.35">
      <c r="A64" s="33" t="str">
        <f t="shared" si="28"/>
        <v>Eutrophication, freshwater</v>
      </c>
      <c r="B64" s="34"/>
      <c r="C64" s="35">
        <f t="shared" si="29"/>
        <v>0.93853099554362918</v>
      </c>
      <c r="D64" s="35">
        <f t="shared" si="29"/>
        <v>3.6540111579571481E-2</v>
      </c>
      <c r="E64" s="35">
        <f t="shared" si="29"/>
        <v>1.9060309216780084E-2</v>
      </c>
      <c r="F64" s="133">
        <f t="shared" si="29"/>
        <v>5.8685836600193024E-3</v>
      </c>
      <c r="G64" s="135"/>
      <c r="H64" s="135"/>
      <c r="I64" s="135"/>
      <c r="J64" s="135"/>
    </row>
    <row r="65" spans="1:10" x14ac:dyDescent="0.35">
      <c r="A65" s="33" t="str">
        <f t="shared" si="28"/>
        <v>Eutrophication, terrestrial</v>
      </c>
      <c r="B65" s="34"/>
      <c r="C65" s="35">
        <f t="shared" si="29"/>
        <v>0.71328662756873895</v>
      </c>
      <c r="D65" s="35">
        <f t="shared" si="29"/>
        <v>0.27561996718934367</v>
      </c>
      <c r="E65" s="35">
        <f t="shared" si="29"/>
        <v>1.0382671897963439E-2</v>
      </c>
      <c r="F65" s="133">
        <f t="shared" si="29"/>
        <v>7.1073334395392173E-4</v>
      </c>
      <c r="G65" s="135"/>
      <c r="H65" s="135"/>
      <c r="I65" s="135"/>
      <c r="J65" s="135"/>
    </row>
    <row r="66" spans="1:10" x14ac:dyDescent="0.35">
      <c r="A66" s="33" t="str">
        <f t="shared" si="28"/>
        <v>Human toxicity, cancer</v>
      </c>
      <c r="B66" s="34"/>
      <c r="C66" s="35">
        <f t="shared" si="29"/>
        <v>0.66572741122970214</v>
      </c>
      <c r="D66" s="35">
        <f t="shared" si="29"/>
        <v>0.32451877222314857</v>
      </c>
      <c r="E66" s="35">
        <f t="shared" si="29"/>
        <v>8.3622336597540745E-3</v>
      </c>
      <c r="F66" s="133">
        <f t="shared" si="29"/>
        <v>1.3915828873952271E-3</v>
      </c>
      <c r="G66" s="135"/>
      <c r="H66" s="135"/>
      <c r="I66" s="135"/>
      <c r="J66" s="135"/>
    </row>
    <row r="67" spans="1:10" x14ac:dyDescent="0.35">
      <c r="A67" s="33" t="str">
        <f t="shared" si="28"/>
        <v>Human toxicity, non-cancer</v>
      </c>
      <c r="B67" s="34"/>
      <c r="C67" s="35">
        <f t="shared" si="29"/>
        <v>0.87488456371245371</v>
      </c>
      <c r="D67" s="35">
        <f t="shared" si="29"/>
        <v>0.11049824261494125</v>
      </c>
      <c r="E67" s="35">
        <f t="shared" si="29"/>
        <v>7.7098632428842535E-3</v>
      </c>
      <c r="F67" s="133">
        <f t="shared" si="29"/>
        <v>6.9073304297207648E-3</v>
      </c>
      <c r="G67" s="135"/>
      <c r="H67" s="135"/>
      <c r="I67" s="135"/>
      <c r="J67" s="135"/>
    </row>
    <row r="68" spans="1:10" x14ac:dyDescent="0.35">
      <c r="A68" s="33" t="str">
        <f t="shared" si="28"/>
        <v>Ionising radiation</v>
      </c>
      <c r="B68" s="34"/>
      <c r="C68" s="35">
        <f t="shared" si="29"/>
        <v>0.50242778503638053</v>
      </c>
      <c r="D68" s="35">
        <f t="shared" si="29"/>
        <v>0.39184676942551161</v>
      </c>
      <c r="E68" s="35">
        <f t="shared" si="29"/>
        <v>5.7724739256498826E-2</v>
      </c>
      <c r="F68" s="133">
        <f t="shared" si="29"/>
        <v>4.8000706281609004E-2</v>
      </c>
      <c r="G68" s="135"/>
      <c r="H68" s="135"/>
      <c r="I68" s="135"/>
      <c r="J68" s="135"/>
    </row>
    <row r="69" spans="1:10" x14ac:dyDescent="0.35">
      <c r="A69" s="33" t="str">
        <f t="shared" si="28"/>
        <v>Land use</v>
      </c>
      <c r="B69" s="34"/>
      <c r="C69" s="35">
        <f t="shared" si="29"/>
        <v>0.9656417628512991</v>
      </c>
      <c r="D69" s="35">
        <f t="shared" si="29"/>
        <v>2.3168095425917579E-2</v>
      </c>
      <c r="E69" s="35">
        <f t="shared" si="29"/>
        <v>1.1164304275048853E-2</v>
      </c>
      <c r="F69" s="133">
        <f t="shared" si="29"/>
        <v>2.58374477343031E-5</v>
      </c>
      <c r="G69" s="135"/>
      <c r="H69" s="135"/>
      <c r="I69" s="135"/>
      <c r="J69" s="135"/>
    </row>
    <row r="70" spans="1:10" x14ac:dyDescent="0.35">
      <c r="A70" s="33" t="str">
        <f t="shared" si="28"/>
        <v>Ozone depletion</v>
      </c>
      <c r="B70" s="34"/>
      <c r="C70" s="35">
        <f t="shared" si="29"/>
        <v>0.85132990986028456</v>
      </c>
      <c r="D70" s="35">
        <f t="shared" si="29"/>
        <v>7.8952148333986741E-2</v>
      </c>
      <c r="E70" s="35">
        <f t="shared" si="29"/>
        <v>6.9493098089124405E-2</v>
      </c>
      <c r="F70" s="133">
        <f t="shared" si="29"/>
        <v>2.2484371660439547E-4</v>
      </c>
      <c r="G70" s="135"/>
      <c r="H70" s="135"/>
      <c r="I70" s="135"/>
      <c r="J70" s="135"/>
    </row>
    <row r="71" spans="1:10" x14ac:dyDescent="0.35">
      <c r="A71" s="33" t="str">
        <f t="shared" si="28"/>
        <v>Photochemical ozone formation</v>
      </c>
      <c r="B71" s="34"/>
      <c r="C71" s="35">
        <f t="shared" si="29"/>
        <v>0.55475274306524902</v>
      </c>
      <c r="D71" s="35">
        <f t="shared" si="29"/>
        <v>0.43174240153565407</v>
      </c>
      <c r="E71" s="35">
        <f t="shared" si="29"/>
        <v>1.3378079750584684E-2</v>
      </c>
      <c r="F71" s="133">
        <f t="shared" si="29"/>
        <v>1.2677564851223621E-4</v>
      </c>
      <c r="G71" s="135"/>
      <c r="H71" s="135"/>
      <c r="I71" s="135"/>
      <c r="J71" s="135"/>
    </row>
    <row r="72" spans="1:10" x14ac:dyDescent="0.35">
      <c r="A72" s="33" t="str">
        <f t="shared" si="28"/>
        <v>Resource use, fossils</v>
      </c>
      <c r="B72" s="34"/>
      <c r="C72" s="35">
        <f t="shared" si="29"/>
        <v>0.46724782629617823</v>
      </c>
      <c r="D72" s="35">
        <f t="shared" si="29"/>
        <v>0.46346967649015147</v>
      </c>
      <c r="E72" s="35">
        <f t="shared" si="29"/>
        <v>3.736367446902919E-2</v>
      </c>
      <c r="F72" s="133">
        <f t="shared" si="29"/>
        <v>3.191882274464105E-2</v>
      </c>
      <c r="G72" s="135"/>
      <c r="H72" s="135"/>
      <c r="I72" s="135"/>
      <c r="J72" s="135"/>
    </row>
    <row r="73" spans="1:10" x14ac:dyDescent="0.35">
      <c r="A73" s="33" t="str">
        <f t="shared" si="28"/>
        <v>Resource use, minerals and metals</v>
      </c>
      <c r="B73" s="34"/>
      <c r="C73" s="35">
        <f t="shared" si="29"/>
        <v>0.91243543732385746</v>
      </c>
      <c r="D73" s="35">
        <f t="shared" si="29"/>
        <v>7.017435863347557E-2</v>
      </c>
      <c r="E73" s="35">
        <f t="shared" si="29"/>
        <v>1.4866740847841647E-2</v>
      </c>
      <c r="F73" s="133">
        <f t="shared" si="29"/>
        <v>2.5234631948253088E-3</v>
      </c>
      <c r="G73" s="135"/>
      <c r="H73" s="135"/>
      <c r="I73" s="135"/>
      <c r="J73" s="135"/>
    </row>
    <row r="74" spans="1:10" x14ac:dyDescent="0.35">
      <c r="A74" s="33" t="str">
        <f t="shared" si="28"/>
        <v>Water use</v>
      </c>
      <c r="B74" s="34"/>
      <c r="C74" s="35">
        <f t="shared" si="29"/>
        <v>0.4805486965187114</v>
      </c>
      <c r="D74" s="35">
        <f t="shared" si="29"/>
        <v>0.45429921446924149</v>
      </c>
      <c r="E74" s="35">
        <f t="shared" si="29"/>
        <v>4.7972647029599184E-2</v>
      </c>
      <c r="F74" s="149">
        <f t="shared" si="29"/>
        <v>1.7179441982448036E-2</v>
      </c>
      <c r="G74" s="135"/>
      <c r="H74" s="135"/>
      <c r="I74" s="135"/>
      <c r="J74" s="135"/>
    </row>
    <row r="76" spans="1:10" x14ac:dyDescent="0.35">
      <c r="A76" s="36" t="s">
        <v>79</v>
      </c>
      <c r="B76" s="37" t="str">
        <f>D109</f>
        <v>Raw materials - feed</v>
      </c>
      <c r="C76" s="37" t="str">
        <f t="shared" ref="C76:E76" si="30">E109</f>
        <v>Production</v>
      </c>
      <c r="D76" s="37" t="str">
        <f t="shared" si="30"/>
        <v>Use</v>
      </c>
      <c r="E76" s="37" t="str">
        <f t="shared" si="30"/>
        <v>Waste handling</v>
      </c>
      <c r="F76" s="16"/>
      <c r="G76" s="16"/>
      <c r="H76" s="16"/>
      <c r="I76" s="16"/>
      <c r="J76" s="16"/>
    </row>
    <row r="77" spans="1:10" x14ac:dyDescent="0.35">
      <c r="A77" s="38" t="str">
        <f t="shared" ref="A77:A92" si="31">A110</f>
        <v>Acidification</v>
      </c>
      <c r="B77" s="126">
        <f>ABS(D110)</f>
        <v>5.6325704999999997E-2</v>
      </c>
      <c r="C77" s="126">
        <f>ABS(E110)</f>
        <v>2.2896376E-2</v>
      </c>
      <c r="D77" s="126">
        <f t="shared" ref="C77:E92" si="32">ABS(F110)</f>
        <v>1.0596403E-3</v>
      </c>
      <c r="E77" s="126">
        <f t="shared" si="32"/>
        <v>5.4034803000000005E-4</v>
      </c>
      <c r="F77" s="127"/>
      <c r="G77" s="127"/>
      <c r="H77" s="127"/>
      <c r="I77" s="127"/>
      <c r="J77" s="127"/>
    </row>
    <row r="78" spans="1:10" x14ac:dyDescent="0.35">
      <c r="A78" s="38" t="str">
        <f t="shared" si="31"/>
        <v>Climate change</v>
      </c>
      <c r="B78" s="126">
        <f t="shared" ref="B78:B92" si="33">ABS(D111)</f>
        <v>14.145282</v>
      </c>
      <c r="C78" s="126">
        <f t="shared" si="32"/>
        <v>4.4911345000000003</v>
      </c>
      <c r="D78" s="126">
        <f t="shared" si="32"/>
        <v>0.74443448999999995</v>
      </c>
      <c r="E78" s="126">
        <f t="shared" si="32"/>
        <v>4.3660813999999999E-2</v>
      </c>
      <c r="F78" s="127"/>
      <c r="G78" s="127"/>
      <c r="H78" s="127"/>
      <c r="I78" s="127"/>
      <c r="J78" s="127"/>
    </row>
    <row r="79" spans="1:10" x14ac:dyDescent="0.35">
      <c r="A79" s="38" t="str">
        <f t="shared" si="31"/>
        <v>Ecotoxicity, freshwater</v>
      </c>
      <c r="B79" s="126">
        <f t="shared" si="33"/>
        <v>1628.806</v>
      </c>
      <c r="C79" s="126">
        <f t="shared" si="32"/>
        <v>41.923378999999997</v>
      </c>
      <c r="D79" s="126">
        <f t="shared" si="32"/>
        <v>9.3778301000000006</v>
      </c>
      <c r="E79" s="126">
        <f t="shared" si="32"/>
        <v>9.1577534000000002E-2</v>
      </c>
      <c r="F79" s="127"/>
      <c r="G79" s="127"/>
      <c r="H79" s="127"/>
      <c r="I79" s="127"/>
      <c r="J79" s="127"/>
    </row>
    <row r="80" spans="1:10" x14ac:dyDescent="0.35">
      <c r="A80" s="38" t="str">
        <f t="shared" si="31"/>
        <v>Particulate matter</v>
      </c>
      <c r="B80" s="126">
        <f t="shared" si="33"/>
        <v>6.4128390000000005E-7</v>
      </c>
      <c r="C80" s="126">
        <f t="shared" si="32"/>
        <v>3.7856779000000001E-7</v>
      </c>
      <c r="D80" s="126">
        <f t="shared" si="32"/>
        <v>1.1984742E-8</v>
      </c>
      <c r="E80" s="126">
        <f t="shared" si="32"/>
        <v>5.7937805E-9</v>
      </c>
      <c r="F80" s="127"/>
      <c r="G80" s="127"/>
      <c r="H80" s="127"/>
      <c r="I80" s="127"/>
      <c r="J80" s="127"/>
    </row>
    <row r="81" spans="1:10" x14ac:dyDescent="0.35">
      <c r="A81" s="38" t="str">
        <f t="shared" si="31"/>
        <v>Eutrophication, marine</v>
      </c>
      <c r="B81" s="126">
        <f t="shared" si="33"/>
        <v>5.5950110999999997E-2</v>
      </c>
      <c r="C81" s="126">
        <f t="shared" si="32"/>
        <v>0.26966405999999998</v>
      </c>
      <c r="D81" s="126">
        <f t="shared" si="32"/>
        <v>6.5278370999999997E-4</v>
      </c>
      <c r="E81" s="126">
        <f t="shared" si="32"/>
        <v>1.7751189000000001E-4</v>
      </c>
      <c r="F81" s="127"/>
      <c r="G81" s="127"/>
      <c r="H81" s="127"/>
      <c r="I81" s="127"/>
      <c r="J81" s="127"/>
    </row>
    <row r="82" spans="1:10" x14ac:dyDescent="0.35">
      <c r="A82" s="38" t="str">
        <f t="shared" si="31"/>
        <v>Eutrophication, freshwater</v>
      </c>
      <c r="B82" s="126">
        <f t="shared" si="33"/>
        <v>1.705008E-3</v>
      </c>
      <c r="C82" s="126">
        <f t="shared" si="32"/>
        <v>6.6381593000000002E-5</v>
      </c>
      <c r="D82" s="126">
        <f t="shared" si="32"/>
        <v>1.0661323E-5</v>
      </c>
      <c r="E82" s="126">
        <f t="shared" si="32"/>
        <v>3.4626431999999999E-5</v>
      </c>
      <c r="F82" s="127"/>
      <c r="G82" s="127"/>
      <c r="H82" s="127"/>
      <c r="I82" s="127"/>
      <c r="J82" s="127"/>
    </row>
    <row r="83" spans="1:10" x14ac:dyDescent="0.35">
      <c r="A83" s="38" t="str">
        <f t="shared" si="31"/>
        <v>Eutrophication, terrestrial</v>
      </c>
      <c r="B83" s="126">
        <f t="shared" si="33"/>
        <v>0.22120044999999999</v>
      </c>
      <c r="C83" s="126">
        <f t="shared" si="32"/>
        <v>8.5473719000000004E-2</v>
      </c>
      <c r="D83" s="126">
        <f t="shared" si="32"/>
        <v>3.2198159999999999E-3</v>
      </c>
      <c r="E83" s="126">
        <f t="shared" si="32"/>
        <v>2.2040864E-4</v>
      </c>
      <c r="F83" s="127"/>
      <c r="G83" s="127"/>
      <c r="H83" s="127"/>
      <c r="I83" s="127"/>
      <c r="J83" s="127"/>
    </row>
    <row r="84" spans="1:10" x14ac:dyDescent="0.35">
      <c r="A84" s="38" t="str">
        <f t="shared" si="31"/>
        <v>Human toxicity, cancer</v>
      </c>
      <c r="B84" s="126">
        <f t="shared" si="33"/>
        <v>3.3139230999999998E-9</v>
      </c>
      <c r="C84" s="126">
        <f t="shared" si="32"/>
        <v>6.7982798999999998E-9</v>
      </c>
      <c r="D84" s="126">
        <f t="shared" si="32"/>
        <v>8.5393516999999996E-11</v>
      </c>
      <c r="E84" s="126">
        <f t="shared" si="32"/>
        <v>1.4210576E-11</v>
      </c>
      <c r="F84" s="127"/>
      <c r="G84" s="127"/>
      <c r="H84" s="127"/>
      <c r="I84" s="127"/>
      <c r="J84" s="127"/>
    </row>
    <row r="85" spans="1:10" x14ac:dyDescent="0.35">
      <c r="A85" s="38" t="str">
        <f t="shared" si="31"/>
        <v>Human toxicity, non-cancer</v>
      </c>
      <c r="B85" s="126">
        <f t="shared" si="33"/>
        <v>2.7141080000000001E-7</v>
      </c>
      <c r="C85" s="126">
        <f t="shared" si="32"/>
        <v>3.4279284000000003E-8</v>
      </c>
      <c r="D85" s="126">
        <f t="shared" si="32"/>
        <v>2.1428245E-9</v>
      </c>
      <c r="E85" s="126">
        <f t="shared" si="32"/>
        <v>2.3917900000000001E-9</v>
      </c>
      <c r="F85" s="127"/>
      <c r="G85" s="127"/>
      <c r="H85" s="127"/>
      <c r="I85" s="127"/>
      <c r="J85" s="127"/>
    </row>
    <row r="86" spans="1:10" x14ac:dyDescent="0.35">
      <c r="A86" s="38" t="str">
        <f t="shared" si="31"/>
        <v>Ionising radiation</v>
      </c>
      <c r="B86" s="126">
        <f t="shared" si="33"/>
        <v>0.65201271999999999</v>
      </c>
      <c r="C86" s="126">
        <f t="shared" si="32"/>
        <v>0.83601380000000003</v>
      </c>
      <c r="D86" s="126">
        <f t="shared" si="32"/>
        <v>9.6050974999999997E-2</v>
      </c>
      <c r="E86" s="126">
        <f t="shared" si="32"/>
        <v>7.9870687999999995E-2</v>
      </c>
      <c r="F86" s="127"/>
      <c r="G86" s="127"/>
      <c r="H86" s="127"/>
      <c r="I86" s="127"/>
      <c r="J86" s="127"/>
    </row>
    <row r="87" spans="1:10" x14ac:dyDescent="0.35">
      <c r="A87" s="38" t="str">
        <f t="shared" si="31"/>
        <v>Land use</v>
      </c>
      <c r="B87" s="126">
        <f t="shared" si="33"/>
        <v>1048.915</v>
      </c>
      <c r="C87" s="126">
        <f t="shared" si="32"/>
        <v>25.166022999999999</v>
      </c>
      <c r="D87" s="126">
        <f t="shared" si="32"/>
        <v>12.127071000000001</v>
      </c>
      <c r="E87" s="126">
        <f t="shared" si="32"/>
        <v>2.8065570000000001E-2</v>
      </c>
      <c r="F87" s="127"/>
      <c r="G87" s="127"/>
      <c r="H87" s="127"/>
      <c r="I87" s="127"/>
      <c r="J87" s="127"/>
    </row>
    <row r="88" spans="1:10" x14ac:dyDescent="0.35">
      <c r="A88" s="38" t="str">
        <f t="shared" si="31"/>
        <v>Ozone depletion</v>
      </c>
      <c r="B88" s="126">
        <f t="shared" si="33"/>
        <v>2.2319067000000001E-8</v>
      </c>
      <c r="C88" s="126">
        <f t="shared" si="32"/>
        <v>1.9645078E-8</v>
      </c>
      <c r="D88" s="126">
        <f t="shared" si="32"/>
        <v>2.4066336E-7</v>
      </c>
      <c r="E88" s="126">
        <f t="shared" si="32"/>
        <v>6.3561310000000005E-11</v>
      </c>
      <c r="F88" s="127"/>
      <c r="G88" s="127"/>
      <c r="H88" s="127"/>
      <c r="I88" s="127"/>
      <c r="J88" s="127"/>
    </row>
    <row r="89" spans="1:10" x14ac:dyDescent="0.35">
      <c r="A89" s="38" t="str">
        <f t="shared" si="31"/>
        <v>Photochemical ozone formation</v>
      </c>
      <c r="B89" s="126">
        <f t="shared" si="33"/>
        <v>2.93403E-2</v>
      </c>
      <c r="C89" s="126">
        <f t="shared" si="32"/>
        <v>2.2834409999999999E-2</v>
      </c>
      <c r="D89" s="126">
        <f t="shared" si="32"/>
        <v>7.0755283000000001E-4</v>
      </c>
      <c r="E89" s="126">
        <f t="shared" si="32"/>
        <v>6.7050332000000003E-6</v>
      </c>
      <c r="F89" s="127"/>
      <c r="G89" s="127"/>
      <c r="H89" s="127"/>
      <c r="I89" s="127"/>
      <c r="J89" s="127"/>
    </row>
    <row r="90" spans="1:10" x14ac:dyDescent="0.35">
      <c r="A90" s="38" t="str">
        <f t="shared" si="31"/>
        <v>Resource use, fossils</v>
      </c>
      <c r="B90" s="126">
        <f t="shared" si="33"/>
        <v>82.754394000000005</v>
      </c>
      <c r="C90" s="126">
        <f t="shared" si="32"/>
        <v>83.428998000000007</v>
      </c>
      <c r="D90" s="126">
        <f t="shared" si="32"/>
        <v>5.6992355000000003</v>
      </c>
      <c r="E90" s="126">
        <f t="shared" si="32"/>
        <v>6.6714358999999996</v>
      </c>
      <c r="F90" s="127"/>
      <c r="G90" s="127"/>
      <c r="H90" s="127"/>
      <c r="I90" s="127"/>
      <c r="J90" s="127"/>
    </row>
    <row r="91" spans="1:10" x14ac:dyDescent="0.35">
      <c r="A91" s="38" t="str">
        <f t="shared" si="31"/>
        <v>Resource use, minerals and metals</v>
      </c>
      <c r="B91" s="126">
        <f t="shared" si="33"/>
        <v>1.9174398E-6</v>
      </c>
      <c r="C91" s="126">
        <f t="shared" si="32"/>
        <v>2.4931328999999999E-5</v>
      </c>
      <c r="D91" s="126">
        <f t="shared" si="32"/>
        <v>4.062179E-7</v>
      </c>
      <c r="E91" s="126">
        <f t="shared" si="32"/>
        <v>6.8950951000000001E-8</v>
      </c>
      <c r="F91" s="127"/>
      <c r="G91" s="127"/>
      <c r="H91" s="127"/>
      <c r="I91" s="127"/>
      <c r="J91" s="127"/>
    </row>
    <row r="92" spans="1:10" x14ac:dyDescent="0.35">
      <c r="A92" s="38" t="str">
        <f t="shared" si="31"/>
        <v>Water use</v>
      </c>
      <c r="B92" s="126">
        <f t="shared" si="33"/>
        <v>2.8930774000000001</v>
      </c>
      <c r="C92" s="126">
        <f t="shared" si="32"/>
        <v>2.7350460000000001</v>
      </c>
      <c r="D92" s="126">
        <f t="shared" si="32"/>
        <v>0.28881273000000002</v>
      </c>
      <c r="E92" s="126">
        <f t="shared" si="32"/>
        <v>0.10342647000000001</v>
      </c>
      <c r="F92" s="127"/>
      <c r="G92" s="127"/>
      <c r="H92" s="127"/>
      <c r="I92" s="127"/>
      <c r="J92" s="127"/>
    </row>
    <row r="93" spans="1:10" x14ac:dyDescent="0.35">
      <c r="A93" s="6"/>
      <c r="B93" s="16"/>
      <c r="C93" s="16"/>
      <c r="D93" s="16"/>
      <c r="E93" s="16"/>
      <c r="F93" s="16"/>
      <c r="G93" s="16"/>
    </row>
    <row r="94" spans="1:10" x14ac:dyDescent="0.35">
      <c r="A94" s="15" t="s">
        <v>81</v>
      </c>
      <c r="B94" s="5"/>
      <c r="C94" s="5"/>
      <c r="D94" s="5"/>
    </row>
    <row r="95" spans="1:10" x14ac:dyDescent="0.35">
      <c r="B95" s="5"/>
      <c r="C95" s="5"/>
      <c r="D95" s="5"/>
    </row>
    <row r="96" spans="1:10" x14ac:dyDescent="0.35">
      <c r="A96" t="s">
        <v>21</v>
      </c>
      <c r="B96" s="5" t="s">
        <v>22</v>
      </c>
      <c r="C96" s="5"/>
      <c r="D96" s="5"/>
    </row>
    <row r="97" spans="1:16" x14ac:dyDescent="0.35">
      <c r="A97" t="s">
        <v>23</v>
      </c>
      <c r="B97" s="5" t="s">
        <v>24</v>
      </c>
      <c r="C97" s="5"/>
      <c r="D97" s="5"/>
    </row>
    <row r="98" spans="1:16" x14ac:dyDescent="0.35">
      <c r="A98" t="s">
        <v>25</v>
      </c>
      <c r="B98" s="5" t="s">
        <v>173</v>
      </c>
      <c r="C98" s="5"/>
      <c r="D98" s="5"/>
    </row>
    <row r="99" spans="1:16" x14ac:dyDescent="0.35">
      <c r="A99" t="s">
        <v>27</v>
      </c>
      <c r="B99" s="6" t="s">
        <v>66</v>
      </c>
    </row>
    <row r="100" spans="1:16" x14ac:dyDescent="0.35">
      <c r="A100" t="s">
        <v>29</v>
      </c>
      <c r="B100" s="6" t="s">
        <v>82</v>
      </c>
    </row>
    <row r="101" spans="1:16" x14ac:dyDescent="0.35">
      <c r="A101" t="s">
        <v>31</v>
      </c>
      <c r="B101" s="6" t="s">
        <v>32</v>
      </c>
    </row>
    <row r="102" spans="1:16" x14ac:dyDescent="0.35">
      <c r="A102" t="s">
        <v>33</v>
      </c>
      <c r="B102" s="6" t="s">
        <v>34</v>
      </c>
    </row>
    <row r="103" spans="1:16" x14ac:dyDescent="0.35">
      <c r="A103" t="s">
        <v>37</v>
      </c>
      <c r="B103" s="6" t="s">
        <v>36</v>
      </c>
    </row>
    <row r="104" spans="1:16" x14ac:dyDescent="0.35">
      <c r="A104" t="s">
        <v>38</v>
      </c>
      <c r="B104" s="6" t="s">
        <v>36</v>
      </c>
    </row>
    <row r="105" spans="1:16" x14ac:dyDescent="0.35">
      <c r="A105" t="s">
        <v>39</v>
      </c>
      <c r="B105" s="6" t="s">
        <v>36</v>
      </c>
    </row>
    <row r="106" spans="1:16" x14ac:dyDescent="0.35">
      <c r="A106" t="s">
        <v>40</v>
      </c>
      <c r="B106" s="6" t="s">
        <v>41</v>
      </c>
    </row>
    <row r="107" spans="1:16" x14ac:dyDescent="0.35">
      <c r="A107" t="s">
        <v>42</v>
      </c>
      <c r="B107" s="6" t="s">
        <v>43</v>
      </c>
    </row>
    <row r="109" spans="1:16" ht="84" customHeight="1" x14ac:dyDescent="0.35">
      <c r="A109" s="10" t="s">
        <v>41</v>
      </c>
      <c r="B109" s="122" t="s">
        <v>44</v>
      </c>
      <c r="C109" s="122" t="s">
        <v>45</v>
      </c>
      <c r="D109" s="122" t="s">
        <v>174</v>
      </c>
      <c r="E109" s="122" t="s">
        <v>46</v>
      </c>
      <c r="F109" s="122" t="s">
        <v>47</v>
      </c>
      <c r="G109" s="123" t="s">
        <v>172</v>
      </c>
      <c r="H109" s="123"/>
      <c r="I109" s="123"/>
      <c r="J109" s="123"/>
      <c r="K109" s="123"/>
      <c r="L109" s="123"/>
      <c r="M109" s="123"/>
      <c r="N109" s="123"/>
      <c r="O109" s="123"/>
      <c r="P109" s="123"/>
    </row>
    <row r="110" spans="1:16" x14ac:dyDescent="0.35">
      <c r="A110" s="10" t="s">
        <v>49</v>
      </c>
      <c r="B110" s="6" t="s">
        <v>83</v>
      </c>
      <c r="C110" s="6">
        <v>7.9741374000000004E-2</v>
      </c>
      <c r="D110" s="53">
        <v>5.6325704999999997E-2</v>
      </c>
      <c r="E110" s="6">
        <v>2.2896376E-2</v>
      </c>
      <c r="F110" s="6">
        <v>1.0596403E-3</v>
      </c>
      <c r="G110" s="10">
        <v>-5.4034803000000005E-4</v>
      </c>
      <c r="H110" s="155"/>
      <c r="I110" s="10"/>
      <c r="J110" s="10"/>
      <c r="K110" s="52"/>
      <c r="L110" s="52"/>
      <c r="O110" s="4"/>
    </row>
    <row r="111" spans="1:16" x14ac:dyDescent="0.35">
      <c r="A111" s="10" t="s">
        <v>50</v>
      </c>
      <c r="B111" s="6" t="s">
        <v>84</v>
      </c>
      <c r="C111" s="53">
        <v>19.424510999999999</v>
      </c>
      <c r="D111" s="53">
        <v>14.145282</v>
      </c>
      <c r="E111" s="53">
        <v>4.4911345000000003</v>
      </c>
      <c r="F111" s="53">
        <v>0.74443448999999995</v>
      </c>
      <c r="G111" s="124">
        <v>4.3660813999999999E-2</v>
      </c>
      <c r="H111" s="155"/>
      <c r="I111" s="124"/>
      <c r="J111" s="124"/>
      <c r="L111" s="52"/>
      <c r="O111" s="4"/>
    </row>
    <row r="112" spans="1:16" x14ac:dyDescent="0.35">
      <c r="A112" s="10" t="s">
        <v>51</v>
      </c>
      <c r="B112" s="6" t="s">
        <v>85</v>
      </c>
      <c r="C112" s="6">
        <v>1680.1986999999999</v>
      </c>
      <c r="D112" s="53">
        <v>1628.806</v>
      </c>
      <c r="E112" s="6">
        <v>41.923378999999997</v>
      </c>
      <c r="F112" s="6">
        <v>9.3778301000000006</v>
      </c>
      <c r="G112" s="124">
        <v>9.1577534000000002E-2</v>
      </c>
      <c r="H112" s="155"/>
      <c r="I112" s="124"/>
      <c r="J112" s="124"/>
      <c r="K112" s="52"/>
      <c r="L112" s="52"/>
      <c r="O112" s="4"/>
    </row>
    <row r="113" spans="1:16" x14ac:dyDescent="0.35">
      <c r="A113" s="10" t="s">
        <v>70</v>
      </c>
      <c r="B113" s="6" t="s">
        <v>86</v>
      </c>
      <c r="C113" s="53">
        <v>1.0260427000000001E-6</v>
      </c>
      <c r="D113" s="53">
        <v>6.4128390000000005E-7</v>
      </c>
      <c r="E113" s="53">
        <v>3.7856779000000001E-7</v>
      </c>
      <c r="F113" s="53">
        <v>1.1984742E-8</v>
      </c>
      <c r="G113" s="124">
        <v>-5.7937805E-9</v>
      </c>
      <c r="H113" s="155"/>
      <c r="I113" s="10"/>
      <c r="J113" s="10"/>
      <c r="L113" s="52"/>
      <c r="O113" s="4"/>
    </row>
    <row r="114" spans="1:16" x14ac:dyDescent="0.35">
      <c r="A114" s="10" t="s">
        <v>53</v>
      </c>
      <c r="B114" s="6" t="s">
        <v>87</v>
      </c>
      <c r="C114" s="53">
        <v>0.32644446999999999</v>
      </c>
      <c r="D114" s="53">
        <v>5.5950110999999997E-2</v>
      </c>
      <c r="E114" s="53">
        <v>0.26966405999999998</v>
      </c>
      <c r="F114" s="53">
        <v>6.5278370999999997E-4</v>
      </c>
      <c r="G114" s="124">
        <v>1.7751189000000001E-4</v>
      </c>
      <c r="H114" s="155"/>
      <c r="I114" s="124"/>
      <c r="J114" s="124"/>
      <c r="K114" s="52"/>
      <c r="L114" s="52"/>
      <c r="N114" s="52"/>
      <c r="O114" s="4"/>
      <c r="P114" s="52"/>
    </row>
    <row r="115" spans="1:16" x14ac:dyDescent="0.35">
      <c r="A115" s="10" t="s">
        <v>54</v>
      </c>
      <c r="B115" s="6" t="s">
        <v>88</v>
      </c>
      <c r="C115" s="53">
        <v>1.8166774E-3</v>
      </c>
      <c r="D115" s="53">
        <v>1.705008E-3</v>
      </c>
      <c r="E115" s="53">
        <v>6.6381593000000002E-5</v>
      </c>
      <c r="F115" s="53">
        <v>1.0661323E-5</v>
      </c>
      <c r="G115" s="124">
        <v>3.4626431999999999E-5</v>
      </c>
      <c r="H115" s="155"/>
      <c r="I115" s="124"/>
      <c r="J115" s="124"/>
      <c r="O115" s="4"/>
    </row>
    <row r="116" spans="1:16" x14ac:dyDescent="0.35">
      <c r="A116" s="10" t="s">
        <v>55</v>
      </c>
      <c r="B116" s="6" t="s">
        <v>89</v>
      </c>
      <c r="C116" s="53">
        <v>0.30967358</v>
      </c>
      <c r="D116" s="53">
        <v>0.22120044999999999</v>
      </c>
      <c r="E116" s="53">
        <v>8.5473719000000004E-2</v>
      </c>
      <c r="F116" s="53">
        <v>3.2198159999999999E-3</v>
      </c>
      <c r="G116" s="124">
        <v>-2.2040864E-4</v>
      </c>
      <c r="H116" s="155"/>
      <c r="I116" s="124"/>
      <c r="J116" s="124"/>
      <c r="K116" s="52"/>
      <c r="L116" s="52"/>
      <c r="O116" s="4"/>
    </row>
    <row r="117" spans="1:16" x14ac:dyDescent="0.35">
      <c r="A117" s="10" t="s">
        <v>56</v>
      </c>
      <c r="B117" s="6" t="s">
        <v>90</v>
      </c>
      <c r="C117" s="53">
        <v>1.0183386E-8</v>
      </c>
      <c r="D117" s="53">
        <v>3.3139230999999998E-9</v>
      </c>
      <c r="E117" s="53">
        <v>6.7982798999999998E-9</v>
      </c>
      <c r="F117" s="53">
        <v>8.5393516999999996E-11</v>
      </c>
      <c r="G117" s="124">
        <v>-1.4210576E-11</v>
      </c>
      <c r="H117" s="155"/>
      <c r="I117" s="10"/>
      <c r="J117" s="10"/>
      <c r="O117" s="4"/>
    </row>
    <row r="118" spans="1:16" x14ac:dyDescent="0.35">
      <c r="A118" s="10" t="s">
        <v>57</v>
      </c>
      <c r="B118" s="6" t="s">
        <v>90</v>
      </c>
      <c r="C118" s="53">
        <v>3.1022469E-7</v>
      </c>
      <c r="D118" s="53">
        <v>2.7141080000000001E-7</v>
      </c>
      <c r="E118" s="53">
        <v>3.4279284000000003E-8</v>
      </c>
      <c r="F118" s="53">
        <v>2.1428245E-9</v>
      </c>
      <c r="G118" s="124">
        <v>2.3917900000000001E-9</v>
      </c>
      <c r="H118" s="155"/>
      <c r="I118" s="124"/>
      <c r="J118" s="124"/>
      <c r="K118" s="52"/>
      <c r="L118" s="52"/>
      <c r="O118" s="4"/>
    </row>
    <row r="119" spans="1:16" x14ac:dyDescent="0.35">
      <c r="A119" s="10" t="s">
        <v>58</v>
      </c>
      <c r="B119" s="6" t="s">
        <v>91</v>
      </c>
      <c r="C119" s="53">
        <v>1.5042068</v>
      </c>
      <c r="D119" s="53">
        <v>0.65201271999999999</v>
      </c>
      <c r="E119" s="53">
        <v>0.83601380000000003</v>
      </c>
      <c r="F119" s="53">
        <v>9.6050974999999997E-2</v>
      </c>
      <c r="G119" s="124">
        <v>-7.9870687999999995E-2</v>
      </c>
      <c r="H119" s="155"/>
      <c r="I119" s="124"/>
      <c r="J119" s="124"/>
      <c r="K119" s="52"/>
      <c r="L119" s="52"/>
      <c r="M119" s="52"/>
      <c r="N119" s="52"/>
      <c r="O119" s="69"/>
      <c r="P119" s="52"/>
    </row>
    <row r="120" spans="1:16" x14ac:dyDescent="0.35">
      <c r="A120" s="10" t="s">
        <v>59</v>
      </c>
      <c r="B120" s="6" t="s">
        <v>69</v>
      </c>
      <c r="C120" s="53">
        <v>1086.1801</v>
      </c>
      <c r="D120" s="53">
        <v>1048.915</v>
      </c>
      <c r="E120" s="53">
        <v>25.166022999999999</v>
      </c>
      <c r="F120" s="53">
        <v>12.127071000000001</v>
      </c>
      <c r="G120" s="124">
        <v>-2.8065570000000001E-2</v>
      </c>
      <c r="H120" s="155"/>
      <c r="I120" s="124"/>
      <c r="J120" s="124"/>
      <c r="K120" s="52"/>
      <c r="L120" s="52"/>
      <c r="M120" s="52"/>
      <c r="N120" s="52"/>
      <c r="O120" s="69"/>
      <c r="P120" s="52"/>
    </row>
    <row r="121" spans="1:16" x14ac:dyDescent="0.35">
      <c r="A121" s="10" t="s">
        <v>60</v>
      </c>
      <c r="B121" s="6" t="s">
        <v>92</v>
      </c>
      <c r="C121" s="53">
        <v>2.8256394999999999E-7</v>
      </c>
      <c r="D121" s="53">
        <v>2.2319067000000001E-8</v>
      </c>
      <c r="E121" s="53">
        <v>1.9645078E-8</v>
      </c>
      <c r="F121" s="53">
        <v>2.4066336E-7</v>
      </c>
      <c r="G121" s="124">
        <v>-6.3561310000000005E-11</v>
      </c>
      <c r="H121" s="155"/>
      <c r="I121" s="124"/>
      <c r="J121" s="124"/>
      <c r="K121" s="52"/>
      <c r="L121" s="52"/>
      <c r="N121" s="52"/>
      <c r="O121" s="4"/>
      <c r="P121" s="52"/>
    </row>
    <row r="122" spans="1:16" x14ac:dyDescent="0.35">
      <c r="A122" s="10" t="s">
        <v>61</v>
      </c>
      <c r="B122" s="6" t="s">
        <v>93</v>
      </c>
      <c r="C122" s="6">
        <v>5.2875556999999997E-2</v>
      </c>
      <c r="D122" s="53">
        <v>2.93403E-2</v>
      </c>
      <c r="E122" s="53">
        <v>2.2834409999999999E-2</v>
      </c>
      <c r="F122" s="53">
        <v>7.0755283000000001E-4</v>
      </c>
      <c r="G122" s="124">
        <v>-6.7050332000000003E-6</v>
      </c>
      <c r="H122" s="155"/>
      <c r="I122" s="124"/>
      <c r="J122" s="124"/>
      <c r="K122" s="52"/>
      <c r="L122" s="52"/>
      <c r="M122" s="52"/>
      <c r="N122" s="52"/>
      <c r="O122" s="69"/>
      <c r="P122" s="52"/>
    </row>
    <row r="123" spans="1:16" x14ac:dyDescent="0.35">
      <c r="A123" s="10" t="s">
        <v>62</v>
      </c>
      <c r="B123" s="6" t="s">
        <v>94</v>
      </c>
      <c r="C123" s="6">
        <v>165.21118999999999</v>
      </c>
      <c r="D123" s="53">
        <v>82.754394000000005</v>
      </c>
      <c r="E123" s="6">
        <v>83.428998000000007</v>
      </c>
      <c r="F123" s="6">
        <v>5.6992355000000003</v>
      </c>
      <c r="G123" s="10">
        <v>-6.6714358999999996</v>
      </c>
      <c r="H123" s="155"/>
      <c r="I123" s="10"/>
      <c r="J123" s="10"/>
      <c r="K123" s="52"/>
      <c r="L123" s="52"/>
      <c r="O123" s="4"/>
    </row>
    <row r="124" spans="1:16" x14ac:dyDescent="0.35">
      <c r="A124" s="10" t="s">
        <v>63</v>
      </c>
      <c r="B124" s="6" t="s">
        <v>95</v>
      </c>
      <c r="C124" s="53">
        <v>2.7323937999999998E-5</v>
      </c>
      <c r="D124" s="53">
        <v>1.9174398E-6</v>
      </c>
      <c r="E124" s="53">
        <v>2.4931328999999999E-5</v>
      </c>
      <c r="F124" s="53">
        <v>4.062179E-7</v>
      </c>
      <c r="G124" s="124">
        <v>6.8950951000000001E-8</v>
      </c>
      <c r="H124" s="155"/>
      <c r="I124" s="124"/>
      <c r="J124" s="124"/>
      <c r="K124" s="52"/>
      <c r="L124" s="52"/>
      <c r="M124" s="52"/>
      <c r="N124" s="52"/>
      <c r="O124" s="69"/>
      <c r="P124" s="52"/>
    </row>
    <row r="125" spans="1:16" x14ac:dyDescent="0.35">
      <c r="A125" s="10" t="s">
        <v>64</v>
      </c>
      <c r="B125" s="6" t="s">
        <v>96</v>
      </c>
      <c r="C125" s="53">
        <v>6.0203626000000003</v>
      </c>
      <c r="D125" s="53">
        <v>2.8930774000000001</v>
      </c>
      <c r="E125" s="53">
        <v>2.7350460000000001</v>
      </c>
      <c r="F125" s="53">
        <v>0.28881273000000002</v>
      </c>
      <c r="G125" s="124">
        <v>0.10342647000000001</v>
      </c>
      <c r="H125" s="155"/>
      <c r="I125" s="124"/>
      <c r="J125" s="124"/>
      <c r="L125" s="52"/>
      <c r="O125" s="69"/>
    </row>
    <row r="126" spans="1:16" x14ac:dyDescent="0.35">
      <c r="A126" s="10"/>
      <c r="C126" s="53"/>
      <c r="D126" s="53"/>
      <c r="E126" s="53"/>
      <c r="F126" s="53"/>
      <c r="G126" s="124"/>
      <c r="H126" s="124"/>
      <c r="I126" s="124"/>
      <c r="J126" s="124"/>
      <c r="K126" s="52"/>
      <c r="L126" s="52"/>
      <c r="M126" s="52"/>
      <c r="N126" s="52"/>
      <c r="O126" s="69"/>
      <c r="P126" s="52"/>
    </row>
    <row r="127" spans="1:16" x14ac:dyDescent="0.35">
      <c r="A127" s="10"/>
      <c r="C127" s="53"/>
      <c r="D127" s="53"/>
      <c r="E127" s="53"/>
      <c r="F127" s="53"/>
      <c r="G127" s="124"/>
      <c r="H127" s="124"/>
      <c r="I127" s="124"/>
      <c r="J127" s="124"/>
      <c r="K127" s="52"/>
      <c r="L127" s="52"/>
      <c r="M127" s="52"/>
      <c r="N127" s="52"/>
      <c r="O127" s="69"/>
      <c r="P127" s="52"/>
    </row>
    <row r="128" spans="1:16" x14ac:dyDescent="0.35">
      <c r="A128" s="10"/>
      <c r="C128" s="53"/>
      <c r="D128" s="53"/>
      <c r="E128" s="53"/>
      <c r="F128" s="53"/>
      <c r="G128" s="124"/>
      <c r="H128" s="124"/>
      <c r="I128" s="124"/>
      <c r="J128" s="124"/>
      <c r="K128" s="52"/>
      <c r="L128" s="52"/>
      <c r="M128" s="52"/>
      <c r="N128" s="52"/>
      <c r="O128" s="69"/>
      <c r="P128" s="52"/>
    </row>
    <row r="129" spans="1:16" x14ac:dyDescent="0.35">
      <c r="A129" s="10" t="s">
        <v>21</v>
      </c>
      <c r="B129" s="6" t="s">
        <v>22</v>
      </c>
      <c r="C129" s="53"/>
      <c r="D129" s="53"/>
      <c r="E129" s="53"/>
      <c r="F129" s="53"/>
      <c r="G129" s="124"/>
      <c r="H129" s="124"/>
      <c r="I129" s="124"/>
      <c r="J129" s="124"/>
      <c r="K129" s="52"/>
      <c r="L129" s="52"/>
      <c r="M129" s="52"/>
      <c r="N129" s="52"/>
      <c r="O129" s="69"/>
      <c r="P129" s="52"/>
    </row>
    <row r="130" spans="1:16" x14ac:dyDescent="0.35">
      <c r="A130" s="10" t="s">
        <v>23</v>
      </c>
      <c r="B130" s="6" t="s">
        <v>24</v>
      </c>
      <c r="C130" s="53"/>
      <c r="D130" s="53"/>
      <c r="E130" s="53"/>
      <c r="F130" s="53"/>
      <c r="G130" s="124"/>
      <c r="H130" s="124"/>
      <c r="I130" s="124"/>
      <c r="J130" s="124"/>
      <c r="K130" s="52"/>
      <c r="L130" s="52"/>
      <c r="M130" s="52"/>
      <c r="N130" s="52"/>
      <c r="O130" s="69"/>
      <c r="P130" s="52"/>
    </row>
    <row r="131" spans="1:16" x14ac:dyDescent="0.35">
      <c r="A131" s="10" t="s">
        <v>25</v>
      </c>
      <c r="B131" s="6" t="s">
        <v>173</v>
      </c>
      <c r="C131" s="53"/>
      <c r="D131" s="53"/>
      <c r="E131" s="53"/>
      <c r="F131" s="53"/>
      <c r="G131" s="124"/>
      <c r="H131" s="124"/>
      <c r="I131" s="124"/>
      <c r="J131" s="124"/>
      <c r="K131" s="52"/>
      <c r="L131" s="52"/>
      <c r="M131" s="52"/>
      <c r="N131" s="52"/>
      <c r="O131" s="69"/>
      <c r="P131" s="52"/>
    </row>
    <row r="132" spans="1:16" x14ac:dyDescent="0.35">
      <c r="A132" s="10" t="s">
        <v>27</v>
      </c>
      <c r="B132" s="6" t="s">
        <v>66</v>
      </c>
      <c r="C132" s="53"/>
      <c r="D132" s="53"/>
      <c r="E132" s="53"/>
      <c r="F132" s="53"/>
      <c r="G132" s="124"/>
      <c r="H132" s="124"/>
      <c r="I132" s="124"/>
      <c r="J132" s="124"/>
      <c r="K132" s="52"/>
      <c r="L132" s="52"/>
      <c r="O132" s="4"/>
    </row>
    <row r="133" spans="1:16" x14ac:dyDescent="0.35">
      <c r="A133" s="10" t="s">
        <v>29</v>
      </c>
      <c r="B133" s="6" t="s">
        <v>97</v>
      </c>
      <c r="C133" s="53"/>
      <c r="D133" s="53"/>
      <c r="F133" s="53"/>
      <c r="G133" s="10"/>
      <c r="H133" s="124"/>
      <c r="I133" s="124"/>
      <c r="J133" s="10"/>
      <c r="O133" s="4"/>
    </row>
    <row r="134" spans="1:16" x14ac:dyDescent="0.35">
      <c r="A134" s="10" t="s">
        <v>31</v>
      </c>
      <c r="B134" s="6" t="s">
        <v>32</v>
      </c>
      <c r="C134" s="53"/>
      <c r="D134" s="53"/>
      <c r="E134" s="53"/>
      <c r="F134" s="53"/>
      <c r="G134" s="124"/>
      <c r="H134" s="124"/>
      <c r="I134" s="124"/>
      <c r="J134" s="124"/>
      <c r="K134" s="52"/>
      <c r="L134" s="52"/>
      <c r="M134" s="52"/>
      <c r="N134" s="52"/>
      <c r="O134" s="69"/>
      <c r="P134" s="52"/>
    </row>
    <row r="135" spans="1:16" x14ac:dyDescent="0.35">
      <c r="A135" s="10" t="s">
        <v>33</v>
      </c>
      <c r="B135" s="6" t="s">
        <v>34</v>
      </c>
      <c r="D135" s="53"/>
      <c r="G135" s="10"/>
      <c r="H135" s="10"/>
      <c r="I135" s="10"/>
      <c r="J135" s="10"/>
      <c r="K135" s="52"/>
      <c r="L135" s="52"/>
      <c r="O135" s="4"/>
    </row>
    <row r="136" spans="1:16" x14ac:dyDescent="0.35">
      <c r="A136" s="10" t="s">
        <v>37</v>
      </c>
      <c r="B136" s="6" t="s">
        <v>36</v>
      </c>
      <c r="G136" s="10"/>
      <c r="H136" s="10"/>
      <c r="I136" s="10"/>
      <c r="J136" s="10"/>
      <c r="O136" s="4"/>
    </row>
    <row r="137" spans="1:16" x14ac:dyDescent="0.35">
      <c r="A137" s="10" t="s">
        <v>38</v>
      </c>
      <c r="B137" s="6" t="s">
        <v>36</v>
      </c>
      <c r="C137" s="53"/>
      <c r="D137" s="53"/>
      <c r="E137" s="53"/>
      <c r="F137" s="53"/>
      <c r="G137" s="124"/>
      <c r="H137" s="124"/>
      <c r="I137" s="124"/>
      <c r="J137" s="124"/>
      <c r="K137" s="52"/>
      <c r="L137" s="52"/>
      <c r="M137" s="52"/>
      <c r="N137" s="52"/>
      <c r="O137" s="69"/>
      <c r="P137" s="52"/>
    </row>
    <row r="138" spans="1:16" x14ac:dyDescent="0.35">
      <c r="A138" s="10" t="s">
        <v>40</v>
      </c>
      <c r="B138" s="6" t="s">
        <v>15</v>
      </c>
      <c r="D138" s="53"/>
      <c r="H138" s="52"/>
      <c r="J138" s="52"/>
      <c r="K138" s="52"/>
      <c r="L138" s="52"/>
    </row>
    <row r="139" spans="1:16" x14ac:dyDescent="0.35">
      <c r="A139" t="s">
        <v>42</v>
      </c>
      <c r="B139" s="6" t="s">
        <v>43</v>
      </c>
    </row>
    <row r="141" spans="1:16" x14ac:dyDescent="0.35">
      <c r="A141" t="s">
        <v>15</v>
      </c>
      <c r="B141" s="6" t="s">
        <v>44</v>
      </c>
      <c r="C141" s="6" t="s">
        <v>45</v>
      </c>
      <c r="D141" s="6" t="s">
        <v>174</v>
      </c>
      <c r="E141" s="6" t="s">
        <v>46</v>
      </c>
      <c r="F141" s="6" t="s">
        <v>47</v>
      </c>
      <c r="G141" t="s">
        <v>172</v>
      </c>
      <c r="K141" s="75" t="s">
        <v>175</v>
      </c>
      <c r="L141" s="75" t="s">
        <v>44</v>
      </c>
      <c r="M141" s="75" t="s">
        <v>176</v>
      </c>
      <c r="N141" s="75" t="s">
        <v>177</v>
      </c>
    </row>
    <row r="142" spans="1:16" x14ac:dyDescent="0.35">
      <c r="A142" t="s">
        <v>49</v>
      </c>
      <c r="B142" s="6" t="s">
        <v>83</v>
      </c>
      <c r="C142" s="120">
        <v>7.9741374000000004E-2</v>
      </c>
      <c r="D142" s="120">
        <v>5.6325704999999997E-2</v>
      </c>
      <c r="E142" s="120">
        <v>2.2896376E-2</v>
      </c>
      <c r="F142" s="120">
        <v>1.0596403E-3</v>
      </c>
      <c r="G142" s="121">
        <v>-5.4034803000000005E-4</v>
      </c>
      <c r="K142" t="s">
        <v>49</v>
      </c>
      <c r="L142" t="s">
        <v>83</v>
      </c>
      <c r="M142" s="121">
        <f t="shared" ref="M142:M168" si="34">SUM(D142:F142)+ABS(G142)</f>
        <v>8.0822069329999996E-2</v>
      </c>
      <c r="N142" s="121">
        <f t="shared" ref="N142:N168" si="35">C142</f>
        <v>7.9741374000000004E-2</v>
      </c>
      <c r="O142" s="98"/>
    </row>
    <row r="143" spans="1:16" x14ac:dyDescent="0.35">
      <c r="A143" t="s">
        <v>50</v>
      </c>
      <c r="B143" s="6" t="s">
        <v>84</v>
      </c>
      <c r="C143" s="120">
        <v>19.424510999999999</v>
      </c>
      <c r="D143" s="120">
        <v>14.145282</v>
      </c>
      <c r="E143" s="120">
        <v>4.4911345000000003</v>
      </c>
      <c r="F143" s="120">
        <v>0.74443448999999995</v>
      </c>
      <c r="G143" s="121">
        <v>4.3660813999999999E-2</v>
      </c>
      <c r="K143" t="s">
        <v>50</v>
      </c>
      <c r="L143" t="s">
        <v>84</v>
      </c>
      <c r="M143" s="121">
        <f t="shared" si="34"/>
        <v>19.424511803999998</v>
      </c>
      <c r="N143" s="121">
        <f t="shared" si="35"/>
        <v>19.424510999999999</v>
      </c>
      <c r="O143" s="98"/>
    </row>
    <row r="144" spans="1:16" x14ac:dyDescent="0.35">
      <c r="A144" t="s">
        <v>100</v>
      </c>
      <c r="B144" s="6" t="s">
        <v>84</v>
      </c>
      <c r="C144" s="120">
        <v>0.50711576000000003</v>
      </c>
      <c r="D144" s="120">
        <v>5.2027489000000003E-2</v>
      </c>
      <c r="E144" s="120">
        <v>9.5222927000000006E-3</v>
      </c>
      <c r="F144" s="120">
        <v>1.0030556000000001E-3</v>
      </c>
      <c r="G144" s="121">
        <v>0.44456291999999997</v>
      </c>
      <c r="K144" t="s">
        <v>100</v>
      </c>
      <c r="L144" t="s">
        <v>84</v>
      </c>
      <c r="M144" s="121">
        <f t="shared" si="34"/>
        <v>0.50711575730000003</v>
      </c>
      <c r="N144" s="121">
        <f t="shared" si="35"/>
        <v>0.50711576000000003</v>
      </c>
      <c r="O144" s="98"/>
    </row>
    <row r="145" spans="1:15" x14ac:dyDescent="0.35">
      <c r="A145" t="s">
        <v>101</v>
      </c>
      <c r="B145" s="6" t="s">
        <v>84</v>
      </c>
      <c r="C145" s="120">
        <v>12.312265</v>
      </c>
      <c r="D145" s="120">
        <v>7.5098345000000002</v>
      </c>
      <c r="E145" s="120">
        <v>4.4650385000000004</v>
      </c>
      <c r="F145" s="120">
        <v>0.73826656000000002</v>
      </c>
      <c r="G145" s="121">
        <v>-0.40087473000000001</v>
      </c>
      <c r="K145" t="s">
        <v>101</v>
      </c>
      <c r="L145" t="s">
        <v>84</v>
      </c>
      <c r="M145" s="121">
        <f t="shared" si="34"/>
        <v>13.11401429</v>
      </c>
      <c r="N145" s="121">
        <f t="shared" si="35"/>
        <v>12.312265</v>
      </c>
      <c r="O145" s="98"/>
    </row>
    <row r="146" spans="1:15" x14ac:dyDescent="0.35">
      <c r="A146" t="s">
        <v>102</v>
      </c>
      <c r="B146" s="6" t="s">
        <v>84</v>
      </c>
      <c r="C146" s="120">
        <v>6.6051308999999998</v>
      </c>
      <c r="D146" s="120">
        <v>6.5834197000000003</v>
      </c>
      <c r="E146" s="120">
        <v>1.6573704000000002E-2</v>
      </c>
      <c r="F146" s="120">
        <v>5.1648772999999997E-3</v>
      </c>
      <c r="G146" s="121">
        <v>-2.7378288999999998E-5</v>
      </c>
      <c r="K146" t="s">
        <v>102</v>
      </c>
      <c r="L146" t="s">
        <v>84</v>
      </c>
      <c r="M146" s="121">
        <f t="shared" si="34"/>
        <v>6.6051856595890008</v>
      </c>
      <c r="N146" s="121">
        <f t="shared" si="35"/>
        <v>6.6051308999999998</v>
      </c>
      <c r="O146" s="98"/>
    </row>
    <row r="147" spans="1:15" x14ac:dyDescent="0.35">
      <c r="A147" t="s">
        <v>103</v>
      </c>
      <c r="B147" s="6" t="s">
        <v>85</v>
      </c>
      <c r="C147" s="120">
        <v>785.63705000000004</v>
      </c>
      <c r="D147" s="120">
        <v>746.41827999999998</v>
      </c>
      <c r="E147" s="120">
        <v>34.105829</v>
      </c>
      <c r="F147" s="120">
        <v>4.5784250000000002</v>
      </c>
      <c r="G147" s="121">
        <v>0.53450993000000002</v>
      </c>
      <c r="K147" t="s">
        <v>103</v>
      </c>
      <c r="L147" t="s">
        <v>85</v>
      </c>
      <c r="M147" s="121">
        <f t="shared" si="34"/>
        <v>785.63704393</v>
      </c>
      <c r="N147" s="121">
        <f t="shared" si="35"/>
        <v>785.63705000000004</v>
      </c>
      <c r="O147" s="98"/>
    </row>
    <row r="148" spans="1:15" x14ac:dyDescent="0.35">
      <c r="A148" t="s">
        <v>104</v>
      </c>
      <c r="B148" s="6" t="s">
        <v>85</v>
      </c>
      <c r="C148" s="120">
        <v>894.56169999999997</v>
      </c>
      <c r="D148" s="120">
        <v>882.38768000000005</v>
      </c>
      <c r="E148" s="120">
        <v>7.8175502000000003</v>
      </c>
      <c r="F148" s="120">
        <v>4.7994051000000004</v>
      </c>
      <c r="G148" s="121">
        <v>-0.4429324</v>
      </c>
      <c r="K148" t="s">
        <v>104</v>
      </c>
      <c r="L148" t="s">
        <v>85</v>
      </c>
      <c r="M148" s="121">
        <f t="shared" si="34"/>
        <v>895.44756770000004</v>
      </c>
      <c r="N148" s="121">
        <f t="shared" si="35"/>
        <v>894.56169999999997</v>
      </c>
      <c r="O148" s="98"/>
    </row>
    <row r="149" spans="1:15" x14ac:dyDescent="0.35">
      <c r="A149" t="s">
        <v>105</v>
      </c>
      <c r="B149" s="6" t="s">
        <v>85</v>
      </c>
      <c r="C149" s="120">
        <v>73.461415000000002</v>
      </c>
      <c r="D149" s="120">
        <v>30.290606</v>
      </c>
      <c r="E149" s="120">
        <v>41.385554999999997</v>
      </c>
      <c r="F149" s="120">
        <v>1.9044219</v>
      </c>
      <c r="G149" s="121">
        <v>-0.11916825</v>
      </c>
      <c r="K149" t="s">
        <v>105</v>
      </c>
      <c r="L149" t="s">
        <v>85</v>
      </c>
      <c r="M149" s="121">
        <f t="shared" si="34"/>
        <v>73.699751149999997</v>
      </c>
      <c r="N149" s="121">
        <f t="shared" si="35"/>
        <v>73.461415000000002</v>
      </c>
      <c r="O149" s="98"/>
    </row>
    <row r="150" spans="1:15" x14ac:dyDescent="0.35">
      <c r="A150" t="s">
        <v>106</v>
      </c>
      <c r="B150" s="6" t="s">
        <v>85</v>
      </c>
      <c r="C150" s="120">
        <v>730.21866999999997</v>
      </c>
      <c r="D150" s="120">
        <v>725.90526</v>
      </c>
      <c r="E150" s="120">
        <v>0.13663989000000001</v>
      </c>
      <c r="F150" s="120">
        <v>3.9739749</v>
      </c>
      <c r="G150" s="121">
        <v>0.20279511</v>
      </c>
      <c r="K150" t="s">
        <v>106</v>
      </c>
      <c r="L150" t="s">
        <v>85</v>
      </c>
      <c r="M150" s="121">
        <f t="shared" si="34"/>
        <v>730.21866990000001</v>
      </c>
      <c r="N150" s="121">
        <f t="shared" si="35"/>
        <v>730.21866999999997</v>
      </c>
      <c r="O150" s="98"/>
    </row>
    <row r="151" spans="1:15" x14ac:dyDescent="0.35">
      <c r="A151" t="s">
        <v>107</v>
      </c>
      <c r="B151" s="6" t="s">
        <v>85</v>
      </c>
      <c r="C151" s="120">
        <v>876.51865999999995</v>
      </c>
      <c r="D151" s="120">
        <v>872.61009000000001</v>
      </c>
      <c r="E151" s="120">
        <v>0.40118408999999999</v>
      </c>
      <c r="F151" s="120">
        <v>3.4994333000000002</v>
      </c>
      <c r="G151" s="121">
        <v>7.9506760000000003E-3</v>
      </c>
      <c r="K151" t="s">
        <v>107</v>
      </c>
      <c r="L151" t="s">
        <v>85</v>
      </c>
      <c r="M151" s="121">
        <f t="shared" si="34"/>
        <v>876.51865806599994</v>
      </c>
      <c r="N151" s="121">
        <f t="shared" si="35"/>
        <v>876.51865999999995</v>
      </c>
      <c r="O151" s="98"/>
    </row>
    <row r="152" spans="1:15" x14ac:dyDescent="0.35">
      <c r="A152" t="s">
        <v>70</v>
      </c>
      <c r="B152" s="6" t="s">
        <v>86</v>
      </c>
      <c r="C152" s="120">
        <v>1.0260427000000001E-6</v>
      </c>
      <c r="D152" s="120">
        <v>6.4128390000000005E-7</v>
      </c>
      <c r="E152" s="120">
        <v>3.7856779000000001E-7</v>
      </c>
      <c r="F152" s="120">
        <v>1.1984742E-8</v>
      </c>
      <c r="G152" s="121">
        <v>-5.7937805E-9</v>
      </c>
      <c r="K152" t="s">
        <v>70</v>
      </c>
      <c r="L152" t="s">
        <v>86</v>
      </c>
      <c r="M152" s="121">
        <f t="shared" si="34"/>
        <v>1.0376302125000001E-6</v>
      </c>
      <c r="N152" s="121">
        <f t="shared" si="35"/>
        <v>1.0260427000000001E-6</v>
      </c>
      <c r="O152" s="98"/>
    </row>
    <row r="153" spans="1:15" x14ac:dyDescent="0.35">
      <c r="A153" t="s">
        <v>53</v>
      </c>
      <c r="B153" s="6" t="s">
        <v>87</v>
      </c>
      <c r="C153" s="120">
        <v>0.32644446999999999</v>
      </c>
      <c r="D153" s="120">
        <v>5.5950110999999997E-2</v>
      </c>
      <c r="E153" s="120">
        <v>0.26966405999999998</v>
      </c>
      <c r="F153" s="120">
        <v>6.5278370999999997E-4</v>
      </c>
      <c r="G153" s="121">
        <v>1.7751189000000001E-4</v>
      </c>
      <c r="K153" t="s">
        <v>53</v>
      </c>
      <c r="L153" t="s">
        <v>87</v>
      </c>
      <c r="M153" s="121">
        <f t="shared" si="34"/>
        <v>0.32644446659999998</v>
      </c>
      <c r="N153" s="121">
        <f t="shared" si="35"/>
        <v>0.32644446999999999</v>
      </c>
      <c r="O153" s="98"/>
    </row>
    <row r="154" spans="1:15" x14ac:dyDescent="0.35">
      <c r="A154" t="s">
        <v>54</v>
      </c>
      <c r="B154" s="6" t="s">
        <v>88</v>
      </c>
      <c r="C154" s="120">
        <v>1.8166774E-3</v>
      </c>
      <c r="D154" s="120">
        <v>1.705008E-3</v>
      </c>
      <c r="E154" s="120">
        <v>6.6381593000000002E-5</v>
      </c>
      <c r="F154" s="120">
        <v>1.0661323E-5</v>
      </c>
      <c r="G154" s="121">
        <v>3.4626431999999999E-5</v>
      </c>
      <c r="K154" t="s">
        <v>54</v>
      </c>
      <c r="L154" t="s">
        <v>88</v>
      </c>
      <c r="M154" s="121">
        <f t="shared" si="34"/>
        <v>1.816677348E-3</v>
      </c>
      <c r="N154" s="121">
        <f t="shared" si="35"/>
        <v>1.8166774E-3</v>
      </c>
      <c r="O154" s="98"/>
    </row>
    <row r="155" spans="1:15" x14ac:dyDescent="0.35">
      <c r="A155" t="s">
        <v>55</v>
      </c>
      <c r="B155" s="6" t="s">
        <v>89</v>
      </c>
      <c r="C155" s="120">
        <v>0.30967358</v>
      </c>
      <c r="D155" s="120">
        <v>0.22120044999999999</v>
      </c>
      <c r="E155" s="120">
        <v>8.5473719000000004E-2</v>
      </c>
      <c r="F155" s="120">
        <v>3.2198159999999999E-3</v>
      </c>
      <c r="G155" s="121">
        <v>-2.2040864E-4</v>
      </c>
      <c r="K155" t="s">
        <v>55</v>
      </c>
      <c r="L155" t="s">
        <v>89</v>
      </c>
      <c r="M155" s="121">
        <f t="shared" si="34"/>
        <v>0.31011439363999999</v>
      </c>
      <c r="N155" s="121">
        <f t="shared" si="35"/>
        <v>0.30967358</v>
      </c>
      <c r="O155" s="98"/>
    </row>
    <row r="156" spans="1:15" x14ac:dyDescent="0.35">
      <c r="A156" t="s">
        <v>56</v>
      </c>
      <c r="B156" s="6" t="s">
        <v>90</v>
      </c>
      <c r="C156" s="120">
        <v>1.0183386E-8</v>
      </c>
      <c r="D156" s="120">
        <v>3.3139230999999998E-9</v>
      </c>
      <c r="E156" s="120">
        <v>6.7982798999999998E-9</v>
      </c>
      <c r="F156" s="120">
        <v>8.5393516999999996E-11</v>
      </c>
      <c r="G156" s="121">
        <v>-1.4210576E-11</v>
      </c>
      <c r="K156" t="s">
        <v>56</v>
      </c>
      <c r="L156" t="s">
        <v>90</v>
      </c>
      <c r="M156" s="121">
        <f t="shared" si="34"/>
        <v>1.0211807092999999E-8</v>
      </c>
      <c r="N156" s="121">
        <f t="shared" si="35"/>
        <v>1.0183386E-8</v>
      </c>
      <c r="O156" s="98"/>
    </row>
    <row r="157" spans="1:15" x14ac:dyDescent="0.35">
      <c r="A157" t="s">
        <v>108</v>
      </c>
      <c r="B157" s="6" t="s">
        <v>90</v>
      </c>
      <c r="C157" s="120">
        <v>3.4540548E-9</v>
      </c>
      <c r="D157" s="120">
        <v>2.6830704E-9</v>
      </c>
      <c r="E157" s="120">
        <v>7.2766765000000001E-10</v>
      </c>
      <c r="F157" s="120">
        <v>2.9796563000000003E-11</v>
      </c>
      <c r="G157" s="121">
        <v>1.3520190999999999E-11</v>
      </c>
      <c r="K157" t="s">
        <v>108</v>
      </c>
      <c r="L157" t="s">
        <v>90</v>
      </c>
      <c r="M157" s="121">
        <f t="shared" si="34"/>
        <v>3.4540548040000001E-9</v>
      </c>
      <c r="N157" s="121">
        <f t="shared" si="35"/>
        <v>3.4540548E-9</v>
      </c>
      <c r="O157" s="98"/>
    </row>
    <row r="158" spans="1:15" x14ac:dyDescent="0.35">
      <c r="A158" t="s">
        <v>109</v>
      </c>
      <c r="B158" s="6" t="s">
        <v>90</v>
      </c>
      <c r="C158" s="120">
        <v>6.7293310999999999E-9</v>
      </c>
      <c r="D158" s="120">
        <v>6.3085262999999998E-10</v>
      </c>
      <c r="E158" s="120">
        <v>6.0706122999999999E-9</v>
      </c>
      <c r="F158" s="120">
        <v>5.5596954E-11</v>
      </c>
      <c r="G158" s="121">
        <v>-2.7730767000000001E-11</v>
      </c>
      <c r="K158" t="s">
        <v>109</v>
      </c>
      <c r="L158" t="s">
        <v>90</v>
      </c>
      <c r="M158" s="121">
        <f t="shared" si="34"/>
        <v>6.7847926509999994E-9</v>
      </c>
      <c r="N158" s="121">
        <f t="shared" si="35"/>
        <v>6.7293310999999999E-9</v>
      </c>
      <c r="O158" s="98"/>
    </row>
    <row r="159" spans="1:15" x14ac:dyDescent="0.35">
      <c r="A159" t="s">
        <v>57</v>
      </c>
      <c r="B159" s="6" t="s">
        <v>90</v>
      </c>
      <c r="C159" s="120">
        <v>3.1022469E-7</v>
      </c>
      <c r="D159" s="120">
        <v>2.7141080000000001E-7</v>
      </c>
      <c r="E159" s="120">
        <v>3.4279284000000003E-8</v>
      </c>
      <c r="F159" s="120">
        <v>2.1428245E-9</v>
      </c>
      <c r="G159" s="121">
        <v>2.3917900000000001E-9</v>
      </c>
      <c r="K159" t="s">
        <v>57</v>
      </c>
      <c r="L159" t="s">
        <v>90</v>
      </c>
      <c r="M159" s="121">
        <f t="shared" si="34"/>
        <v>3.1022469850000003E-7</v>
      </c>
      <c r="N159" s="121">
        <f t="shared" si="35"/>
        <v>3.1022469E-7</v>
      </c>
      <c r="O159" s="98"/>
    </row>
    <row r="160" spans="1:15" x14ac:dyDescent="0.35">
      <c r="A160" t="s">
        <v>110</v>
      </c>
      <c r="B160" s="6" t="s">
        <v>90</v>
      </c>
      <c r="C160" s="120">
        <v>2.6072534000000002E-7</v>
      </c>
      <c r="D160" s="120">
        <v>2.2364642E-7</v>
      </c>
      <c r="E160" s="120">
        <v>3.3602433999999998E-8</v>
      </c>
      <c r="F160" s="120">
        <v>1.8774504000000001E-9</v>
      </c>
      <c r="G160" s="121">
        <v>1.5990372E-9</v>
      </c>
      <c r="K160" t="s">
        <v>110</v>
      </c>
      <c r="L160" t="s">
        <v>90</v>
      </c>
      <c r="M160" s="121">
        <f t="shared" si="34"/>
        <v>2.6072534160000004E-7</v>
      </c>
      <c r="N160" s="121">
        <f t="shared" si="35"/>
        <v>2.6072534000000002E-7</v>
      </c>
      <c r="O160" s="98"/>
    </row>
    <row r="161" spans="1:15" x14ac:dyDescent="0.35">
      <c r="A161" t="s">
        <v>111</v>
      </c>
      <c r="B161" s="6" t="s">
        <v>90</v>
      </c>
      <c r="C161" s="120">
        <v>4.9499356E-8</v>
      </c>
      <c r="D161" s="120">
        <v>4.7764379000000002E-8</v>
      </c>
      <c r="E161" s="120">
        <v>6.7685010999999997E-10</v>
      </c>
      <c r="F161" s="120">
        <v>2.6537402E-10</v>
      </c>
      <c r="G161" s="121">
        <v>7.9275275000000003E-10</v>
      </c>
      <c r="K161" t="s">
        <v>111</v>
      </c>
      <c r="L161" t="s">
        <v>90</v>
      </c>
      <c r="M161" s="121">
        <f t="shared" si="34"/>
        <v>4.9499355880000002E-8</v>
      </c>
      <c r="N161" s="121">
        <f t="shared" si="35"/>
        <v>4.9499356E-8</v>
      </c>
      <c r="O161" s="98"/>
    </row>
    <row r="162" spans="1:15" x14ac:dyDescent="0.35">
      <c r="A162" t="s">
        <v>58</v>
      </c>
      <c r="B162" s="6" t="s">
        <v>91</v>
      </c>
      <c r="C162" s="120">
        <v>1.5042068</v>
      </c>
      <c r="D162" s="120">
        <v>0.65201271999999999</v>
      </c>
      <c r="E162" s="120">
        <v>0.83601380000000003</v>
      </c>
      <c r="F162" s="120">
        <v>9.6050974999999997E-2</v>
      </c>
      <c r="G162" s="121">
        <v>-7.9870687999999995E-2</v>
      </c>
      <c r="K162" t="s">
        <v>58</v>
      </c>
      <c r="L162" t="s">
        <v>91</v>
      </c>
      <c r="M162" s="121">
        <f t="shared" si="34"/>
        <v>1.663948183</v>
      </c>
      <c r="N162" s="121">
        <f t="shared" si="35"/>
        <v>1.5042068</v>
      </c>
      <c r="O162" s="98"/>
    </row>
    <row r="163" spans="1:15" x14ac:dyDescent="0.35">
      <c r="A163" t="s">
        <v>59</v>
      </c>
      <c r="B163" s="6" t="s">
        <v>69</v>
      </c>
      <c r="C163" s="120">
        <v>1086.1801</v>
      </c>
      <c r="D163" s="120">
        <v>1048.915</v>
      </c>
      <c r="E163" s="120">
        <v>25.166022999999999</v>
      </c>
      <c r="F163" s="120">
        <v>12.127071000000001</v>
      </c>
      <c r="G163" s="121">
        <v>-2.8065570000000001E-2</v>
      </c>
      <c r="K163" t="s">
        <v>59</v>
      </c>
      <c r="L163" t="s">
        <v>69</v>
      </c>
      <c r="M163" s="121">
        <f t="shared" si="34"/>
        <v>1086.2361595700002</v>
      </c>
      <c r="N163" s="121">
        <f t="shared" si="35"/>
        <v>1086.1801</v>
      </c>
      <c r="O163" s="98"/>
    </row>
    <row r="164" spans="1:15" x14ac:dyDescent="0.35">
      <c r="A164" t="s">
        <v>60</v>
      </c>
      <c r="B164" s="6" t="s">
        <v>92</v>
      </c>
      <c r="C164" s="120">
        <v>2.8256394999999999E-7</v>
      </c>
      <c r="D164" s="120">
        <v>2.2319067000000001E-8</v>
      </c>
      <c r="E164" s="120">
        <v>1.9645078E-8</v>
      </c>
      <c r="F164" s="120">
        <v>2.4066336E-7</v>
      </c>
      <c r="G164" s="121">
        <v>-6.3561310000000005E-11</v>
      </c>
      <c r="K164" t="s">
        <v>60</v>
      </c>
      <c r="L164" t="s">
        <v>92</v>
      </c>
      <c r="M164" s="121">
        <f t="shared" si="34"/>
        <v>2.8269106630999998E-7</v>
      </c>
      <c r="N164" s="121">
        <f t="shared" si="35"/>
        <v>2.8256394999999999E-7</v>
      </c>
      <c r="O164" s="98"/>
    </row>
    <row r="165" spans="1:15" x14ac:dyDescent="0.35">
      <c r="A165" t="s">
        <v>61</v>
      </c>
      <c r="B165" s="6" t="s">
        <v>93</v>
      </c>
      <c r="C165" s="120">
        <v>5.2875556999999997E-2</v>
      </c>
      <c r="D165" s="120">
        <v>2.93403E-2</v>
      </c>
      <c r="E165" s="120">
        <v>2.2834409999999999E-2</v>
      </c>
      <c r="F165" s="120">
        <v>7.0755283000000001E-4</v>
      </c>
      <c r="G165" s="121">
        <v>-6.7050332000000003E-6</v>
      </c>
      <c r="K165" t="s">
        <v>61</v>
      </c>
      <c r="L165" t="s">
        <v>93</v>
      </c>
      <c r="M165" s="121">
        <f t="shared" si="34"/>
        <v>5.28889678632E-2</v>
      </c>
      <c r="N165" s="121">
        <f t="shared" si="35"/>
        <v>5.2875556999999997E-2</v>
      </c>
      <c r="O165" s="98"/>
    </row>
    <row r="166" spans="1:15" x14ac:dyDescent="0.35">
      <c r="A166" t="s">
        <v>62</v>
      </c>
      <c r="B166" s="6" t="s">
        <v>94</v>
      </c>
      <c r="C166" s="120">
        <v>165.21118999999999</v>
      </c>
      <c r="D166" s="120">
        <v>82.754394000000005</v>
      </c>
      <c r="E166" s="120">
        <v>83.428998000000007</v>
      </c>
      <c r="F166" s="120">
        <v>5.6992355000000003</v>
      </c>
      <c r="G166" s="121">
        <v>-6.6714358999999996</v>
      </c>
      <c r="K166" t="s">
        <v>62</v>
      </c>
      <c r="L166" t="s">
        <v>94</v>
      </c>
      <c r="M166" s="121">
        <f t="shared" si="34"/>
        <v>178.55406340000002</v>
      </c>
      <c r="N166" s="121">
        <f t="shared" si="35"/>
        <v>165.21118999999999</v>
      </c>
      <c r="O166" s="98"/>
    </row>
    <row r="167" spans="1:15" x14ac:dyDescent="0.35">
      <c r="A167" t="s">
        <v>63</v>
      </c>
      <c r="B167" s="6" t="s">
        <v>95</v>
      </c>
      <c r="C167" s="120">
        <v>2.7323937999999998E-5</v>
      </c>
      <c r="D167" s="120">
        <v>1.9174398E-6</v>
      </c>
      <c r="E167" s="120">
        <v>2.4931328999999999E-5</v>
      </c>
      <c r="F167" s="120">
        <v>4.062179E-7</v>
      </c>
      <c r="G167" s="121">
        <v>6.8950951000000001E-8</v>
      </c>
      <c r="K167" t="s">
        <v>63</v>
      </c>
      <c r="L167" t="s">
        <v>95</v>
      </c>
      <c r="M167" s="121">
        <f t="shared" si="34"/>
        <v>2.7323937650999998E-5</v>
      </c>
      <c r="N167" s="121">
        <f t="shared" si="35"/>
        <v>2.7323937999999998E-5</v>
      </c>
      <c r="O167" s="98"/>
    </row>
    <row r="168" spans="1:15" x14ac:dyDescent="0.35">
      <c r="A168" t="s">
        <v>64</v>
      </c>
      <c r="B168" s="6" t="s">
        <v>96</v>
      </c>
      <c r="C168" s="120">
        <v>6.0203626000000003</v>
      </c>
      <c r="D168" s="120">
        <v>2.8930774000000001</v>
      </c>
      <c r="E168" s="120">
        <v>2.7350460000000001</v>
      </c>
      <c r="F168" s="120">
        <v>0.28881273000000002</v>
      </c>
      <c r="G168" s="121">
        <v>0.10342647000000001</v>
      </c>
      <c r="K168" t="s">
        <v>64</v>
      </c>
      <c r="L168" t="s">
        <v>96</v>
      </c>
      <c r="M168" s="121">
        <f t="shared" si="34"/>
        <v>6.0203625999999995</v>
      </c>
      <c r="N168" s="121">
        <f t="shared" si="35"/>
        <v>6.0203626000000003</v>
      </c>
      <c r="O168" s="9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0EE9-544F-4DE2-B3FE-C02F55E8C105}">
  <sheetPr>
    <tabColor theme="6"/>
  </sheetPr>
  <dimension ref="A1:AL153"/>
  <sheetViews>
    <sheetView topLeftCell="A98" zoomScale="90" zoomScaleNormal="90" workbookViewId="0">
      <selection activeCell="O150" sqref="O150"/>
    </sheetView>
  </sheetViews>
  <sheetFormatPr baseColWidth="10" defaultColWidth="9" defaultRowHeight="12.9" x14ac:dyDescent="0.35"/>
  <cols>
    <col min="1" max="1" width="32" customWidth="1"/>
    <col min="2" max="2" width="24.81640625" style="6" customWidth="1"/>
    <col min="3" max="6" width="11.81640625" style="6" customWidth="1"/>
    <col min="7" max="16" width="11.81640625" customWidth="1"/>
    <col min="17" max="26" width="19.36328125" customWidth="1"/>
    <col min="30" max="30" width="16.36328125" customWidth="1"/>
    <col min="34" max="34" width="14.6328125" customWidth="1"/>
    <col min="37" max="37" width="15.1796875" customWidth="1"/>
  </cols>
  <sheetData>
    <row r="1" spans="1:38" ht="15" x14ac:dyDescent="0.35">
      <c r="A1" s="172" t="s">
        <v>112</v>
      </c>
      <c r="B1" s="172"/>
      <c r="C1" s="172"/>
      <c r="D1" s="172"/>
      <c r="E1" s="172"/>
      <c r="F1" s="172"/>
    </row>
    <row r="2" spans="1:38" ht="15" x14ac:dyDescent="0.35">
      <c r="A2" s="78"/>
      <c r="B2" s="78"/>
      <c r="C2" s="78"/>
      <c r="D2" s="78"/>
      <c r="E2" s="78"/>
      <c r="F2" s="78"/>
    </row>
    <row r="4" spans="1:38" ht="51.75" customHeight="1" x14ac:dyDescent="0.35">
      <c r="A4" s="29" t="s">
        <v>71</v>
      </c>
      <c r="B4" s="27" t="s">
        <v>44</v>
      </c>
      <c r="C4" s="27" t="s">
        <v>72</v>
      </c>
      <c r="D4" s="27" t="s">
        <v>73</v>
      </c>
      <c r="E4" s="27" t="str">
        <f>E117</f>
        <v>Hatchery (eggs)</v>
      </c>
      <c r="F4" s="27" t="str">
        <f t="shared" ref="F4:AD4" si="0">F117</f>
        <v>Juvenile - feed</v>
      </c>
      <c r="G4" s="27" t="str">
        <f t="shared" si="0"/>
        <v>Juveniles - constrution and equipment</v>
      </c>
      <c r="H4" s="27" t="str">
        <f t="shared" si="0"/>
        <v>Juveniles - emission from feedring</v>
      </c>
      <c r="I4" s="27" t="str">
        <f t="shared" si="0"/>
        <v>Juveniles - sludge handling</v>
      </c>
      <c r="J4" s="27" t="str">
        <f t="shared" si="0"/>
        <v>Juvenile - oxygen</v>
      </c>
      <c r="K4" s="27" t="str">
        <f t="shared" si="0"/>
        <v>Juvenile - other</v>
      </c>
      <c r="L4" s="27" t="str">
        <f t="shared" si="0"/>
        <v>Juvenile - energy use</v>
      </c>
      <c r="M4" s="27" t="str">
        <f t="shared" si="0"/>
        <v>Juvenile - fish waste handling</v>
      </c>
      <c r="N4" s="27" t="str">
        <f t="shared" si="0"/>
        <v>Grow-out - feed</v>
      </c>
      <c r="O4" s="27" t="str">
        <f t="shared" si="0"/>
        <v>Grow-out - equipment and construction</v>
      </c>
      <c r="P4" s="27" t="str">
        <f t="shared" si="0"/>
        <v>Grow-out - well boat and vessel operations</v>
      </c>
      <c r="Q4" s="27" t="str">
        <f t="shared" si="0"/>
        <v>Grow-out - cleaning fish</v>
      </c>
      <c r="R4" s="27" t="str">
        <f t="shared" si="0"/>
        <v>Grow-out - oxygen</v>
      </c>
      <c r="S4" s="27" t="str">
        <f t="shared" si="0"/>
        <v>Grow-out - fish farm energy use</v>
      </c>
      <c r="T4" s="27" t="str">
        <f t="shared" si="0"/>
        <v>Grow-out - antifouling</v>
      </c>
      <c r="U4" s="27" t="str">
        <f t="shared" si="0"/>
        <v>Grow-out -  checmials for lice treatment</v>
      </c>
      <c r="V4" s="27" t="str">
        <f t="shared" si="0"/>
        <v>Grow-out - other</v>
      </c>
      <c r="W4" s="27" t="str">
        <f t="shared" si="0"/>
        <v>Fish coproducts - ensilage production</v>
      </c>
      <c r="X4" s="27" t="str">
        <f t="shared" si="0"/>
        <v>Transport landing to preparation</v>
      </c>
      <c r="Y4" s="27" t="str">
        <f t="shared" si="0"/>
        <v>Preparation - energy use</v>
      </c>
      <c r="Z4" s="27" t="str">
        <f t="shared" si="0"/>
        <v>Preparation - fish waste handling</v>
      </c>
      <c r="AA4" s="27" t="str">
        <f t="shared" si="0"/>
        <v>Preparation - other</v>
      </c>
      <c r="AB4" s="27" t="str">
        <f t="shared" si="0"/>
        <v>Storing</v>
      </c>
      <c r="AC4" s="27" t="str">
        <f t="shared" si="0"/>
        <v>Transport preparation to retailer</v>
      </c>
      <c r="AD4" s="27" t="str">
        <f t="shared" si="0"/>
        <v>Packaging - consumer</v>
      </c>
      <c r="AE4" s="27" t="str">
        <f t="shared" ref="AE4:AK4" si="1">AE117</f>
        <v>Packaging - transport</v>
      </c>
      <c r="AF4" s="27" t="str">
        <f t="shared" si="1"/>
        <v>Retail</v>
      </c>
      <c r="AG4" s="27" t="str">
        <f t="shared" si="1"/>
        <v>User</v>
      </c>
      <c r="AH4" s="27" t="str">
        <f t="shared" si="1"/>
        <v>Retailer and consumer - fish waste</v>
      </c>
      <c r="AI4" s="27" t="str">
        <f t="shared" si="1"/>
        <v>Retailer and consumer - Fish waste</v>
      </c>
      <c r="AJ4" s="27">
        <f t="shared" si="1"/>
        <v>0</v>
      </c>
      <c r="AK4" s="27">
        <f t="shared" si="1"/>
        <v>0</v>
      </c>
      <c r="AL4" s="27"/>
    </row>
    <row r="5" spans="1:38" ht="24.9" x14ac:dyDescent="0.35">
      <c r="A5" s="28"/>
      <c r="B5" s="26"/>
      <c r="C5" s="26"/>
      <c r="D5" s="26"/>
      <c r="E5" s="46" t="str">
        <f t="shared" ref="E5:AK5" si="2">""&amp;TEXT(MIN(E6:E21),"0%")&amp;" to "&amp;TEXT(MAX(E6:E21),"0%")&amp;""</f>
        <v>0% to 0%</v>
      </c>
      <c r="F5" s="46" t="str">
        <f t="shared" si="2"/>
        <v>0% to 3%</v>
      </c>
      <c r="G5" s="46" t="str">
        <f t="shared" si="2"/>
        <v>0% to 9%</v>
      </c>
      <c r="H5" s="46" t="str">
        <f t="shared" si="2"/>
        <v>0% to 0%</v>
      </c>
      <c r="I5" s="46" t="str">
        <f t="shared" si="2"/>
        <v>0% to 0%</v>
      </c>
      <c r="J5" s="46" t="str">
        <f t="shared" si="2"/>
        <v>0% to 2%</v>
      </c>
      <c r="K5" s="46" t="str">
        <f t="shared" si="2"/>
        <v>0% to 21%</v>
      </c>
      <c r="L5" s="46" t="str">
        <f t="shared" si="2"/>
        <v>0% to 14%</v>
      </c>
      <c r="M5" s="46" t="str">
        <f t="shared" si="2"/>
        <v>0% to 0%</v>
      </c>
      <c r="N5" s="46" t="str">
        <f t="shared" si="2"/>
        <v>7% to 94%</v>
      </c>
      <c r="O5" s="46" t="str">
        <f t="shared" si="2"/>
        <v>0% to 82%</v>
      </c>
      <c r="P5" s="46" t="str">
        <f t="shared" si="2"/>
        <v>0% to 21%</v>
      </c>
      <c r="Q5" s="46" t="str">
        <f t="shared" si="2"/>
        <v>0% to 4%</v>
      </c>
      <c r="R5" s="46" t="str">
        <f t="shared" si="2"/>
        <v>0% to 21%</v>
      </c>
      <c r="S5" s="46" t="str">
        <f t="shared" si="2"/>
        <v>0% to 11%</v>
      </c>
      <c r="T5" s="46" t="str">
        <f t="shared" si="2"/>
        <v>0% to 0%</v>
      </c>
      <c r="U5" s="46" t="str">
        <f t="shared" si="2"/>
        <v>0% to 0%</v>
      </c>
      <c r="V5" s="46" t="str">
        <f t="shared" si="2"/>
        <v>0% to 80%</v>
      </c>
      <c r="W5" s="46" t="str">
        <f t="shared" si="2"/>
        <v>0% to 1%</v>
      </c>
      <c r="X5" s="46" t="str">
        <f t="shared" si="2"/>
        <v>0% to 0%</v>
      </c>
      <c r="Y5" s="46" t="str">
        <f t="shared" si="2"/>
        <v>0% to 4%</v>
      </c>
      <c r="Z5" s="46" t="str">
        <f t="shared" si="2"/>
        <v>0% to 3%</v>
      </c>
      <c r="AA5" s="46" t="str">
        <f t="shared" si="2"/>
        <v>0% to 0%</v>
      </c>
      <c r="AB5" s="46" t="str">
        <f t="shared" si="2"/>
        <v>0% to 0%</v>
      </c>
      <c r="AC5" s="46" t="str">
        <f t="shared" si="2"/>
        <v>0% to 0%</v>
      </c>
      <c r="AD5" s="46" t="str">
        <f t="shared" si="2"/>
        <v>0% to 8%</v>
      </c>
      <c r="AE5" s="46" t="str">
        <f t="shared" si="2"/>
        <v>0% to 2%</v>
      </c>
      <c r="AF5" s="46" t="str">
        <f t="shared" si="2"/>
        <v>0% to 84%</v>
      </c>
      <c r="AG5" s="46" t="str">
        <f t="shared" si="2"/>
        <v>0% to 4%</v>
      </c>
      <c r="AH5" s="46" t="str">
        <f t="shared" si="2"/>
        <v>0% to 3%</v>
      </c>
      <c r="AI5" s="46" t="str">
        <f t="shared" si="2"/>
        <v>0% to 3%</v>
      </c>
      <c r="AJ5" s="46" t="str">
        <f t="shared" si="2"/>
        <v>0% to 0%</v>
      </c>
      <c r="AK5" s="46" t="str">
        <f t="shared" si="2"/>
        <v>0% to 0%</v>
      </c>
    </row>
    <row r="6" spans="1:38" x14ac:dyDescent="0.35">
      <c r="A6" s="11" t="str">
        <f t="shared" ref="A6:B6" si="3">A118</f>
        <v>Acidification</v>
      </c>
      <c r="B6" s="11" t="str">
        <f t="shared" si="3"/>
        <v>mol H+ eq</v>
      </c>
      <c r="C6" s="11">
        <f>SUM(C82:ZZ82)</f>
        <v>8.0873998767355001E-2</v>
      </c>
      <c r="D6" s="11">
        <f>C118</f>
        <v>7.9741374000000004E-2</v>
      </c>
      <c r="E6" s="17">
        <f t="shared" ref="E6:E22" si="4">C82/$C6</f>
        <v>0</v>
      </c>
      <c r="F6" s="17">
        <f t="shared" ref="F6:F22" si="5">D82/$C6</f>
        <v>1.8188555313450944E-2</v>
      </c>
      <c r="G6" s="17">
        <f t="shared" ref="G6:G22" si="6">E82/$C6</f>
        <v>1.6167794593183857E-3</v>
      </c>
      <c r="H6" s="17">
        <f t="shared" ref="H6:H22" si="7">F82/$C6</f>
        <v>0</v>
      </c>
      <c r="I6" s="17">
        <f t="shared" ref="I6:I22" si="8">G82/$C6</f>
        <v>6.1284094709567144E-4</v>
      </c>
      <c r="J6" s="17">
        <f t="shared" ref="J6:J22" si="9">H82/$C6</f>
        <v>2.4810812258363917E-3</v>
      </c>
      <c r="K6" s="17">
        <f t="shared" ref="K6:K22" si="10">I82/$C6</f>
        <v>4.4189976438293562E-3</v>
      </c>
      <c r="L6" s="17">
        <f t="shared" ref="L6:L22" si="11">J82/$C6</f>
        <v>2.2861913942436678E-2</v>
      </c>
      <c r="M6" s="17">
        <f t="shared" ref="M6:M22" si="12">K82/$C6</f>
        <v>2.0071993777254034E-4</v>
      </c>
      <c r="N6" s="17">
        <f t="shared" ref="N6:N22" si="13">L82/$C6</f>
        <v>0.67827391789785285</v>
      </c>
      <c r="O6" s="17">
        <f t="shared" ref="O6:O22" si="14">M82/$C6</f>
        <v>1.5110472075399358E-2</v>
      </c>
      <c r="P6" s="17">
        <f t="shared" ref="P6:P22" si="15">N82/$C6</f>
        <v>9.7666844973521127E-2</v>
      </c>
      <c r="Q6" s="17">
        <f t="shared" ref="Q6:Q22" si="16">O82/$C6</f>
        <v>1.8769190631547208E-4</v>
      </c>
      <c r="R6" s="17">
        <f t="shared" ref="R6:R22" si="17">P82/$C6</f>
        <v>3.1769715102020181E-2</v>
      </c>
      <c r="S6" s="17">
        <f t="shared" ref="S6:S22" si="18">Q82/$C6</f>
        <v>5.3650638847246225E-2</v>
      </c>
      <c r="T6" s="17">
        <f t="shared" ref="T6:T22" si="19">R82/$C6</f>
        <v>3.0474844048330295E-7</v>
      </c>
      <c r="U6" s="83">
        <f t="shared" ref="U6:U22" si="20">S82/$C6</f>
        <v>7.0860413573530846E-4</v>
      </c>
      <c r="V6" s="17">
        <f t="shared" ref="V6:V22" si="21">T82/$C6</f>
        <v>5.5510528333268727E-3</v>
      </c>
      <c r="W6" s="17">
        <f t="shared" ref="W6:W22" si="22">U82/$C6</f>
        <v>1.2563314730149454E-3</v>
      </c>
      <c r="X6" s="17">
        <f t="shared" ref="X6:X22" si="23">V82/$C6</f>
        <v>1.4672593393254926E-5</v>
      </c>
      <c r="Y6" s="17">
        <f t="shared" ref="Y6:Y22" si="24">W82/$C6</f>
        <v>6.2527017052125718E-3</v>
      </c>
      <c r="Z6" s="17">
        <f t="shared" ref="Z6:Z22" si="25">X82/$C6</f>
        <v>8.9465785175452583E-4</v>
      </c>
      <c r="AA6" s="17">
        <f t="shared" ref="AA6:AA22" si="26">Y82/$C6</f>
        <v>0</v>
      </c>
      <c r="AB6" s="17">
        <f t="shared" ref="AB6:AB22" si="27">Z82/$C6</f>
        <v>1.0002524078561233E-4</v>
      </c>
      <c r="AC6" s="17">
        <f t="shared" ref="AC6:AC22" si="28">AA82/$C6</f>
        <v>9.5465000094893973E-6</v>
      </c>
      <c r="AD6" s="17">
        <f t="shared" ref="AD6:AD22" si="29">AB82/$C6</f>
        <v>3.7570557241031227E-2</v>
      </c>
      <c r="AE6" s="17">
        <f t="shared" ref="AE6:AE22" si="30">AC82/$C6</f>
        <v>1.3217975075958538E-3</v>
      </c>
      <c r="AF6" s="17">
        <f t="shared" ref="AF6:AF22" si="31">AD82/$C6</f>
        <v>4.2520447268746646E-3</v>
      </c>
      <c r="AG6" s="17">
        <f t="shared" ref="AG6:AG22" si="32">AE82/$C6</f>
        <v>6.5546365714511451E-3</v>
      </c>
      <c r="AH6" s="17">
        <f t="shared" ref="AH6:AH22" si="33">AF82/$C6</f>
        <v>3.5256123642434956E-3</v>
      </c>
      <c r="AI6" s="17">
        <f t="shared" ref="AI6:AI22" si="34">AG82/$C6</f>
        <v>4.9472852350353185E-3</v>
      </c>
      <c r="AJ6" s="17">
        <f t="shared" ref="AJ6:AJ22" si="35">AH82/$C6</f>
        <v>0</v>
      </c>
      <c r="AK6" s="17">
        <f t="shared" ref="AK6:AK22" si="36">AI82/$C6</f>
        <v>0</v>
      </c>
    </row>
    <row r="7" spans="1:38" s="177" customFormat="1" x14ac:dyDescent="0.35">
      <c r="A7" s="217" t="str">
        <f t="shared" ref="A7:B7" si="37">A119</f>
        <v>Climate change</v>
      </c>
      <c r="B7" s="217" t="str">
        <f t="shared" si="37"/>
        <v>kg CO2 eq</v>
      </c>
      <c r="C7" s="217">
        <f t="shared" ref="C7:C20" si="38">SUM(C83:ZZ83)</f>
        <v>19.508018991826997</v>
      </c>
      <c r="D7" s="217">
        <f t="shared" ref="D7:D21" si="39">C119</f>
        <v>19.424510999999999</v>
      </c>
      <c r="E7" s="17">
        <f t="shared" si="4"/>
        <v>0</v>
      </c>
      <c r="F7" s="17">
        <f t="shared" si="5"/>
        <v>1.9199787541570465E-2</v>
      </c>
      <c r="G7" s="17">
        <f t="shared" si="6"/>
        <v>5.4191796739736094E-4</v>
      </c>
      <c r="H7" s="17">
        <f t="shared" si="7"/>
        <v>0</v>
      </c>
      <c r="I7" s="17">
        <f t="shared" si="8"/>
        <v>4.4929629213874052E-4</v>
      </c>
      <c r="J7" s="17">
        <f t="shared" si="9"/>
        <v>3.3721096451444022E-3</v>
      </c>
      <c r="K7" s="17">
        <f t="shared" si="10"/>
        <v>2.0700470927836651E-3</v>
      </c>
      <c r="L7" s="17">
        <f t="shared" si="11"/>
        <v>2.9164911631384245E-2</v>
      </c>
      <c r="M7" s="17">
        <f t="shared" si="12"/>
        <v>2.6087896993191184E-4</v>
      </c>
      <c r="N7" s="17">
        <f t="shared" si="13"/>
        <v>0.70590109666026735</v>
      </c>
      <c r="O7" s="17">
        <f t="shared" si="14"/>
        <v>1.4420485756029798E-2</v>
      </c>
      <c r="P7" s="17">
        <f t="shared" si="15"/>
        <v>3.7240272336435849E-2</v>
      </c>
      <c r="Q7" s="17">
        <f t="shared" si="16"/>
        <v>1.1493933345766166E-4</v>
      </c>
      <c r="R7" s="17">
        <f t="shared" si="17"/>
        <v>4.31791429131222E-2</v>
      </c>
      <c r="S7" s="17">
        <f t="shared" si="18"/>
        <v>2.0508914829723071E-2</v>
      </c>
      <c r="T7" s="17">
        <f t="shared" si="19"/>
        <v>9.7596839576466439E-8</v>
      </c>
      <c r="U7" s="83">
        <f t="shared" si="20"/>
        <v>9.7141683160854994E-4</v>
      </c>
      <c r="V7" s="17">
        <f t="shared" si="21"/>
        <v>1.0512007399926904E-2</v>
      </c>
      <c r="W7" s="17">
        <f t="shared" si="22"/>
        <v>3.362395434794321E-3</v>
      </c>
      <c r="X7" s="17">
        <f t="shared" si="23"/>
        <v>1.0509223416580223E-5</v>
      </c>
      <c r="Y7" s="17">
        <f t="shared" si="24"/>
        <v>8.3514927921823721E-3</v>
      </c>
      <c r="Z7" s="17">
        <f t="shared" si="25"/>
        <v>2.5192799956054012E-3</v>
      </c>
      <c r="AA7" s="17">
        <f t="shared" si="26"/>
        <v>0</v>
      </c>
      <c r="AB7" s="17">
        <f t="shared" si="27"/>
        <v>1.6786703464723802E-4</v>
      </c>
      <c r="AC7" s="17">
        <f t="shared" si="28"/>
        <v>4.0747333716100443E-6</v>
      </c>
      <c r="AD7" s="17">
        <f t="shared" si="29"/>
        <v>4.8745623550930421E-2</v>
      </c>
      <c r="AE7" s="17">
        <f t="shared" si="30"/>
        <v>9.5754745819275847E-3</v>
      </c>
      <c r="AF7" s="17">
        <f t="shared" si="31"/>
        <v>2.5289849789806643E-2</v>
      </c>
      <c r="AG7" s="17">
        <f t="shared" si="32"/>
        <v>9.9859432206630076E-3</v>
      </c>
      <c r="AH7" s="17">
        <f t="shared" si="33"/>
        <v>3.6396439858781575E-3</v>
      </c>
      <c r="AI7" s="17">
        <f t="shared" si="34"/>
        <v>4.4052285901507451E-4</v>
      </c>
      <c r="AJ7" s="17">
        <f t="shared" si="35"/>
        <v>0</v>
      </c>
      <c r="AK7" s="17">
        <f t="shared" si="36"/>
        <v>0</v>
      </c>
    </row>
    <row r="8" spans="1:38" x14ac:dyDescent="0.35">
      <c r="A8" s="11" t="str">
        <f t="shared" ref="A8:B8" si="40">A120</f>
        <v>Ecotoxicity, freshwater</v>
      </c>
      <c r="B8" s="11" t="str">
        <f t="shared" si="40"/>
        <v>CTUe</v>
      </c>
      <c r="C8" s="11">
        <f t="shared" si="38"/>
        <v>1680.2172834551488</v>
      </c>
      <c r="D8" s="11">
        <f t="shared" si="39"/>
        <v>1680.1986999999999</v>
      </c>
      <c r="E8" s="17">
        <f t="shared" si="4"/>
        <v>0</v>
      </c>
      <c r="F8" s="17">
        <f t="shared" si="5"/>
        <v>2.5758866086057208E-2</v>
      </c>
      <c r="G8" s="17">
        <f t="shared" si="6"/>
        <v>2.8170991612861538E-5</v>
      </c>
      <c r="H8" s="17">
        <f t="shared" si="7"/>
        <v>0</v>
      </c>
      <c r="I8" s="17">
        <f t="shared" si="8"/>
        <v>4.5025829542967836E-5</v>
      </c>
      <c r="J8" s="17">
        <f t="shared" si="9"/>
        <v>1.7830149882992622E-4</v>
      </c>
      <c r="K8" s="17">
        <f t="shared" si="10"/>
        <v>2.8663603495949634E-4</v>
      </c>
      <c r="L8" s="17">
        <f t="shared" si="11"/>
        <v>1.6522027402857049E-3</v>
      </c>
      <c r="M8" s="17">
        <f t="shared" si="12"/>
        <v>1.2057823234824978E-5</v>
      </c>
      <c r="N8" s="17">
        <f t="shared" si="13"/>
        <v>0.94364313211894391</v>
      </c>
      <c r="O8" s="17">
        <f t="shared" si="14"/>
        <v>1.0881558700790528E-3</v>
      </c>
      <c r="P8" s="17">
        <f t="shared" si="15"/>
        <v>7.298760178672664E-3</v>
      </c>
      <c r="Q8" s="17">
        <f t="shared" si="16"/>
        <v>1.3464103257811703E-5</v>
      </c>
      <c r="R8" s="17">
        <f t="shared" si="17"/>
        <v>2.2831125698882862E-3</v>
      </c>
      <c r="S8" s="17">
        <f t="shared" si="18"/>
        <v>4.0092331904523102E-3</v>
      </c>
      <c r="T8" s="17">
        <f t="shared" si="19"/>
        <v>2.7232798668697557E-8</v>
      </c>
      <c r="U8" s="83">
        <f t="shared" si="20"/>
        <v>1.3173240876611205E-3</v>
      </c>
      <c r="V8" s="17">
        <f t="shared" si="21"/>
        <v>7.7851895280478317E-4</v>
      </c>
      <c r="W8" s="17">
        <f t="shared" si="22"/>
        <v>8.969186990512396E-5</v>
      </c>
      <c r="X8" s="17">
        <f t="shared" si="23"/>
        <v>1.0543879755580972E-6</v>
      </c>
      <c r="Y8" s="17">
        <f t="shared" si="24"/>
        <v>4.5084293410092212E-4</v>
      </c>
      <c r="Z8" s="17">
        <f t="shared" si="25"/>
        <v>1.5836802931393188E-4</v>
      </c>
      <c r="AA8" s="17">
        <f t="shared" si="26"/>
        <v>0</v>
      </c>
      <c r="AB8" s="17">
        <f t="shared" si="27"/>
        <v>7.2155393944461976E-6</v>
      </c>
      <c r="AC8" s="17">
        <f t="shared" si="28"/>
        <v>4.3140088912158174E-7</v>
      </c>
      <c r="AD8" s="17">
        <f t="shared" si="29"/>
        <v>4.081173171781056E-3</v>
      </c>
      <c r="AE8" s="17">
        <f t="shared" si="30"/>
        <v>1.3115745336628811E-3</v>
      </c>
      <c r="AF8" s="17">
        <f t="shared" si="31"/>
        <v>3.3173202388075458E-4</v>
      </c>
      <c r="AG8" s="17">
        <f t="shared" si="32"/>
        <v>4.8337811900723733E-3</v>
      </c>
      <c r="AH8" s="17">
        <f t="shared" si="33"/>
        <v>9.3709534802677194E-5</v>
      </c>
      <c r="AI8" s="17">
        <f t="shared" si="34"/>
        <v>2.4743607513968166E-4</v>
      </c>
      <c r="AJ8" s="17">
        <f t="shared" si="35"/>
        <v>0</v>
      </c>
      <c r="AK8" s="17">
        <f t="shared" si="36"/>
        <v>0</v>
      </c>
    </row>
    <row r="9" spans="1:38" x14ac:dyDescent="0.35">
      <c r="A9" s="11" t="str">
        <f t="shared" ref="A9:B9" si="41">A121</f>
        <v>Particulate matter</v>
      </c>
      <c r="B9" s="11" t="str">
        <f t="shared" si="41"/>
        <v>disease inc.</v>
      </c>
      <c r="C9" s="11">
        <f t="shared" si="38"/>
        <v>1.0372894167515498E-6</v>
      </c>
      <c r="D9" s="11">
        <f t="shared" si="39"/>
        <v>1.0260427000000001E-6</v>
      </c>
      <c r="E9" s="17">
        <f t="shared" si="4"/>
        <v>0</v>
      </c>
      <c r="F9" s="17">
        <f t="shared" si="5"/>
        <v>1.607321228844022E-2</v>
      </c>
      <c r="G9" s="17">
        <f t="shared" si="6"/>
        <v>1.6580364864668619E-3</v>
      </c>
      <c r="H9" s="17">
        <f t="shared" si="7"/>
        <v>0</v>
      </c>
      <c r="I9" s="17">
        <f t="shared" si="8"/>
        <v>2.9837143327774882E-4</v>
      </c>
      <c r="J9" s="17">
        <f t="shared" si="9"/>
        <v>2.0366010352402871E-3</v>
      </c>
      <c r="K9" s="17">
        <f t="shared" si="10"/>
        <v>3.7124734310505017E-3</v>
      </c>
      <c r="L9" s="17">
        <f t="shared" si="11"/>
        <v>2.0443522952745208E-2</v>
      </c>
      <c r="M9" s="17">
        <f t="shared" si="12"/>
        <v>1.7871851096346687E-4</v>
      </c>
      <c r="N9" s="17">
        <f t="shared" si="13"/>
        <v>0.60215723780936459</v>
      </c>
      <c r="O9" s="17">
        <f t="shared" si="14"/>
        <v>1.5925733679741913E-2</v>
      </c>
      <c r="P9" s="17">
        <f t="shared" si="15"/>
        <v>0.16513138689529977</v>
      </c>
      <c r="Q9" s="17">
        <f t="shared" si="16"/>
        <v>2.830655796330444E-4</v>
      </c>
      <c r="R9" s="17">
        <f t="shared" si="17"/>
        <v>2.6078240617468041E-2</v>
      </c>
      <c r="S9" s="17">
        <f t="shared" si="18"/>
        <v>9.0664169981139922E-2</v>
      </c>
      <c r="T9" s="17">
        <f t="shared" si="19"/>
        <v>2.1238773522815934E-7</v>
      </c>
      <c r="U9" s="83">
        <f t="shared" si="20"/>
        <v>8.8212926423712388E-4</v>
      </c>
      <c r="V9" s="17">
        <f t="shared" si="21"/>
        <v>4.1380944707238932E-3</v>
      </c>
      <c r="W9" s="17">
        <f t="shared" si="22"/>
        <v>1.0092623939792411E-3</v>
      </c>
      <c r="X9" s="17">
        <f t="shared" si="23"/>
        <v>1.664904000860587E-5</v>
      </c>
      <c r="Y9" s="17">
        <f t="shared" si="24"/>
        <v>5.2573658922292791E-3</v>
      </c>
      <c r="Z9" s="17">
        <f t="shared" si="25"/>
        <v>1.4393861307057139E-4</v>
      </c>
      <c r="AA9" s="17">
        <f t="shared" si="26"/>
        <v>0</v>
      </c>
      <c r="AB9" s="17">
        <f t="shared" si="27"/>
        <v>8.1828673491932813E-5</v>
      </c>
      <c r="AC9" s="17">
        <f t="shared" si="28"/>
        <v>7.7566818576026677E-6</v>
      </c>
      <c r="AD9" s="17">
        <f t="shared" si="29"/>
        <v>2.4995391432023169E-2</v>
      </c>
      <c r="AE9" s="17">
        <f t="shared" si="30"/>
        <v>1.7106435015571066E-3</v>
      </c>
      <c r="AF9" s="17">
        <f t="shared" si="31"/>
        <v>3.4697767487799082E-3</v>
      </c>
      <c r="AG9" s="17">
        <f t="shared" si="32"/>
        <v>6.5818297089936051E-3</v>
      </c>
      <c r="AH9" s="17">
        <f t="shared" si="33"/>
        <v>2.9740029640530803E-3</v>
      </c>
      <c r="AI9" s="17">
        <f t="shared" si="34"/>
        <v>4.0903475264283421E-3</v>
      </c>
      <c r="AJ9" s="17">
        <f t="shared" si="35"/>
        <v>0</v>
      </c>
      <c r="AK9" s="17">
        <f t="shared" si="36"/>
        <v>0</v>
      </c>
    </row>
    <row r="10" spans="1:38" x14ac:dyDescent="0.35">
      <c r="A10" s="11" t="str">
        <f t="shared" ref="A10:B10" si="42">A122</f>
        <v>Eutrophication, marine</v>
      </c>
      <c r="B10" s="11" t="str">
        <f t="shared" si="42"/>
        <v>kg N eq</v>
      </c>
      <c r="C10" s="11">
        <f t="shared" si="38"/>
        <v>0.32649371089411616</v>
      </c>
      <c r="D10" s="11">
        <f t="shared" si="39"/>
        <v>0.32644446999999999</v>
      </c>
      <c r="E10" s="17">
        <f t="shared" si="4"/>
        <v>0</v>
      </c>
      <c r="F10" s="17">
        <f t="shared" si="5"/>
        <v>4.5305163641565782E-3</v>
      </c>
      <c r="G10" s="17">
        <f t="shared" si="6"/>
        <v>2.5516630250503659E-5</v>
      </c>
      <c r="H10" s="17">
        <f t="shared" si="7"/>
        <v>0</v>
      </c>
      <c r="I10" s="17">
        <f t="shared" si="8"/>
        <v>6.7487955402442299E-5</v>
      </c>
      <c r="J10" s="17">
        <f t="shared" si="9"/>
        <v>1.1643031621006656E-4</v>
      </c>
      <c r="K10" s="17">
        <f t="shared" si="10"/>
        <v>6.3246498511258563E-3</v>
      </c>
      <c r="L10" s="17">
        <f t="shared" si="11"/>
        <v>1.2166714908907565E-3</v>
      </c>
      <c r="M10" s="17">
        <f t="shared" si="12"/>
        <v>9.2296635415965862E-6</v>
      </c>
      <c r="N10" s="17">
        <f t="shared" si="13"/>
        <v>0.16683606508324211</v>
      </c>
      <c r="O10" s="17">
        <f t="shared" si="14"/>
        <v>5.5228475766407037E-4</v>
      </c>
      <c r="P10" s="17">
        <f t="shared" si="15"/>
        <v>1.148377403574535E-2</v>
      </c>
      <c r="Q10" s="17">
        <f t="shared" si="16"/>
        <v>2.0896944021726192E-5</v>
      </c>
      <c r="R10" s="17">
        <f t="shared" si="17"/>
        <v>1.4908653176411676E-3</v>
      </c>
      <c r="S10" s="17">
        <f t="shared" si="18"/>
        <v>6.3045600307674865E-3</v>
      </c>
      <c r="T10" s="17">
        <f t="shared" si="19"/>
        <v>1.0664940805335283E-8</v>
      </c>
      <c r="U10" s="83">
        <f t="shared" si="20"/>
        <v>3.6977315633241401E-5</v>
      </c>
      <c r="V10" s="17">
        <f t="shared" si="21"/>
        <v>0.79521691027059516</v>
      </c>
      <c r="W10" s="17">
        <f t="shared" si="22"/>
        <v>5.6393545681408744E-5</v>
      </c>
      <c r="X10" s="17">
        <f t="shared" si="23"/>
        <v>1.6028671687636816E-6</v>
      </c>
      <c r="Y10" s="17">
        <f t="shared" si="24"/>
        <v>3.0577725288061328E-4</v>
      </c>
      <c r="Z10" s="17">
        <f t="shared" si="25"/>
        <v>1.304624456114374E-3</v>
      </c>
      <c r="AA10" s="17">
        <f t="shared" si="26"/>
        <v>0</v>
      </c>
      <c r="AB10" s="17">
        <f t="shared" si="27"/>
        <v>4.6939305379055572E-6</v>
      </c>
      <c r="AC10" s="17">
        <f t="shared" si="28"/>
        <v>8.6552671788414723E-7</v>
      </c>
      <c r="AD10" s="17">
        <f t="shared" si="29"/>
        <v>1.5310068259235439E-3</v>
      </c>
      <c r="AE10" s="17">
        <f t="shared" si="30"/>
        <v>1.3477216109155068E-4</v>
      </c>
      <c r="AF10" s="17">
        <f t="shared" si="31"/>
        <v>2.0607312102811015E-4</v>
      </c>
      <c r="AG10" s="17">
        <f t="shared" si="32"/>
        <v>1.6048726897833878E-3</v>
      </c>
      <c r="AH10" s="17">
        <f t="shared" si="33"/>
        <v>3.8998300963075181E-4</v>
      </c>
      <c r="AI10" s="17">
        <f t="shared" si="34"/>
        <v>2.2648792161262E-4</v>
      </c>
      <c r="AJ10" s="17">
        <f t="shared" si="35"/>
        <v>0</v>
      </c>
      <c r="AK10" s="17">
        <f t="shared" si="36"/>
        <v>0</v>
      </c>
    </row>
    <row r="11" spans="1:38" x14ac:dyDescent="0.35">
      <c r="A11" s="11" t="str">
        <f t="shared" ref="A11:B11" si="43">A123</f>
        <v>Eutrophication, freshwater</v>
      </c>
      <c r="B11" s="11" t="str">
        <f t="shared" si="43"/>
        <v>kg P eq</v>
      </c>
      <c r="C11" s="11">
        <f t="shared" si="38"/>
        <v>1.8348378748684801E-3</v>
      </c>
      <c r="D11" s="11">
        <f t="shared" si="39"/>
        <v>1.8166774E-3</v>
      </c>
      <c r="E11" s="17">
        <f t="shared" si="4"/>
        <v>0</v>
      </c>
      <c r="F11" s="17">
        <f t="shared" si="5"/>
        <v>2.4697315561598699E-2</v>
      </c>
      <c r="G11" s="17">
        <f t="shared" si="6"/>
        <v>4.4119386845446814E-6</v>
      </c>
      <c r="H11" s="17">
        <f t="shared" si="7"/>
        <v>0</v>
      </c>
      <c r="I11" s="17">
        <f t="shared" si="8"/>
        <v>2.7197324997216436E-5</v>
      </c>
      <c r="J11" s="17">
        <f t="shared" si="9"/>
        <v>1.1433964977152977E-4</v>
      </c>
      <c r="K11" s="17">
        <f t="shared" si="10"/>
        <v>1.595329015218752E-3</v>
      </c>
      <c r="L11" s="17">
        <f t="shared" si="11"/>
        <v>7.0838160570081232E-4</v>
      </c>
      <c r="M11" s="17">
        <f t="shared" si="12"/>
        <v>3.1527897255852399E-5</v>
      </c>
      <c r="N11" s="17">
        <f t="shared" si="13"/>
        <v>0.90454444108254828</v>
      </c>
      <c r="O11" s="17">
        <f t="shared" si="14"/>
        <v>2.6771271550910702E-4</v>
      </c>
      <c r="P11" s="17">
        <f t="shared" si="15"/>
        <v>4.4960201732217441E-3</v>
      </c>
      <c r="Q11" s="17">
        <f t="shared" si="16"/>
        <v>8.5742523715495494E-6</v>
      </c>
      <c r="R11" s="17">
        <f t="shared" si="17"/>
        <v>1.4640947501656284E-3</v>
      </c>
      <c r="S11" s="17">
        <f t="shared" si="18"/>
        <v>2.4688924629510979E-3</v>
      </c>
      <c r="T11" s="17">
        <f t="shared" si="19"/>
        <v>2.7267205830698356E-6</v>
      </c>
      <c r="U11" s="83">
        <f t="shared" si="20"/>
        <v>8.9803623664467332E-4</v>
      </c>
      <c r="V11" s="17">
        <f t="shared" si="21"/>
        <v>4.234765864835309E-3</v>
      </c>
      <c r="W11" s="17">
        <f t="shared" si="22"/>
        <v>2.0983622873361364E-5</v>
      </c>
      <c r="X11" s="17">
        <f t="shared" si="23"/>
        <v>5.1894995903561899E-7</v>
      </c>
      <c r="Y11" s="17">
        <f t="shared" si="24"/>
        <v>1.8743287061514965E-4</v>
      </c>
      <c r="Z11" s="17">
        <f t="shared" si="25"/>
        <v>2.5415931641013623E-2</v>
      </c>
      <c r="AA11" s="17">
        <f t="shared" si="26"/>
        <v>0</v>
      </c>
      <c r="AB11" s="17">
        <f t="shared" si="27"/>
        <v>3.079619282660072E-6</v>
      </c>
      <c r="AC11" s="17">
        <f t="shared" si="28"/>
        <v>2.2037039105102574E-7</v>
      </c>
      <c r="AD11" s="17">
        <f t="shared" si="29"/>
        <v>7.405497339089956E-4</v>
      </c>
      <c r="AE11" s="17">
        <f t="shared" si="30"/>
        <v>1.2341003153547333E-4</v>
      </c>
      <c r="AF11" s="17">
        <f t="shared" si="31"/>
        <v>5.9212479471946599E-4</v>
      </c>
      <c r="AG11" s="17">
        <f t="shared" si="32"/>
        <v>5.0629077518175129E-3</v>
      </c>
      <c r="AH11" s="17">
        <f t="shared" si="33"/>
        <v>1.2277938726120307E-2</v>
      </c>
      <c r="AI11" s="17">
        <f t="shared" si="34"/>
        <v>1.0011134635705438E-2</v>
      </c>
      <c r="AJ11" s="17">
        <f t="shared" si="35"/>
        <v>0</v>
      </c>
      <c r="AK11" s="17">
        <f t="shared" si="36"/>
        <v>0</v>
      </c>
    </row>
    <row r="12" spans="1:38" x14ac:dyDescent="0.35">
      <c r="A12" s="11" t="str">
        <f t="shared" ref="A12:B12" si="44">A124</f>
        <v>Eutrophication, terrestrial</v>
      </c>
      <c r="B12" s="11" t="str">
        <f t="shared" si="44"/>
        <v>mol N eq</v>
      </c>
      <c r="C12" s="11">
        <f t="shared" si="38"/>
        <v>0.30958723680760902</v>
      </c>
      <c r="D12" s="11">
        <f t="shared" si="39"/>
        <v>0.30967358</v>
      </c>
      <c r="E12" s="17">
        <f t="shared" si="4"/>
        <v>0</v>
      </c>
      <c r="F12" s="17">
        <f t="shared" si="5"/>
        <v>1.870654410601226E-2</v>
      </c>
      <c r="G12" s="17">
        <f t="shared" si="6"/>
        <v>3.0755692961325525E-4</v>
      </c>
      <c r="H12" s="17">
        <f t="shared" si="7"/>
        <v>0</v>
      </c>
      <c r="I12" s="17">
        <f t="shared" si="8"/>
        <v>7.9033419634173471E-4</v>
      </c>
      <c r="J12" s="17">
        <f t="shared" si="9"/>
        <v>1.3019463404122268E-3</v>
      </c>
      <c r="K12" s="17">
        <f t="shared" si="10"/>
        <v>1.0617318833601257E-3</v>
      </c>
      <c r="L12" s="17">
        <f t="shared" si="11"/>
        <v>1.3728062706413042E-2</v>
      </c>
      <c r="M12" s="17">
        <f t="shared" si="12"/>
        <v>1.0407928741592121E-4</v>
      </c>
      <c r="N12" s="17">
        <f t="shared" si="13"/>
        <v>0.69579464005444325</v>
      </c>
      <c r="O12" s="17">
        <f t="shared" si="14"/>
        <v>6.3730576245496807E-3</v>
      </c>
      <c r="P12" s="17">
        <f t="shared" si="15"/>
        <v>0.13443860421760467</v>
      </c>
      <c r="Q12" s="17">
        <f t="shared" si="16"/>
        <v>2.5089741360452274E-4</v>
      </c>
      <c r="R12" s="17">
        <f t="shared" si="17"/>
        <v>1.6671144628637832E-2</v>
      </c>
      <c r="S12" s="17">
        <f t="shared" si="18"/>
        <v>7.380510978299612E-2</v>
      </c>
      <c r="T12" s="17">
        <f t="shared" si="19"/>
        <v>1.3073280868213509E-7</v>
      </c>
      <c r="U12" s="83">
        <f t="shared" si="20"/>
        <v>3.9965597831441028E-4</v>
      </c>
      <c r="V12" s="17">
        <f t="shared" si="21"/>
        <v>3.3230362162485465E-3</v>
      </c>
      <c r="W12" s="17">
        <f t="shared" si="22"/>
        <v>4.8311713862076095E-4</v>
      </c>
      <c r="X12" s="17">
        <f t="shared" si="23"/>
        <v>1.8698774082852375E-5</v>
      </c>
      <c r="Y12" s="17">
        <f t="shared" si="24"/>
        <v>3.4292986718304735E-3</v>
      </c>
      <c r="Z12" s="17">
        <f t="shared" si="25"/>
        <v>3.9503321022242533E-4</v>
      </c>
      <c r="AA12" s="17">
        <f t="shared" si="26"/>
        <v>0</v>
      </c>
      <c r="AB12" s="17">
        <f t="shared" si="27"/>
        <v>5.2485800666575259E-5</v>
      </c>
      <c r="AC12" s="17">
        <f t="shared" si="28"/>
        <v>1.0087058601645968E-5</v>
      </c>
      <c r="AD12" s="17">
        <f t="shared" si="29"/>
        <v>1.7842659009333663E-2</v>
      </c>
      <c r="AE12" s="17">
        <f t="shared" si="30"/>
        <v>1.7055595232051968E-3</v>
      </c>
      <c r="AF12" s="17">
        <f t="shared" si="31"/>
        <v>2.1886601882786221E-3</v>
      </c>
      <c r="AG12" s="17">
        <f t="shared" si="32"/>
        <v>5.7542872838361649E-3</v>
      </c>
      <c r="AH12" s="17">
        <f t="shared" si="33"/>
        <v>1.4870958013236954E-4</v>
      </c>
      <c r="AI12" s="17">
        <f t="shared" si="34"/>
        <v>9.1487166241292122E-4</v>
      </c>
      <c r="AJ12" s="17">
        <f t="shared" si="35"/>
        <v>0</v>
      </c>
      <c r="AK12" s="17">
        <f t="shared" si="36"/>
        <v>0</v>
      </c>
    </row>
    <row r="13" spans="1:38" x14ac:dyDescent="0.35">
      <c r="A13" s="11" t="str">
        <f t="shared" ref="A13:B13" si="45">A125</f>
        <v>Human toxicity, cancer</v>
      </c>
      <c r="B13" s="11" t="str">
        <f t="shared" si="45"/>
        <v>CTUh</v>
      </c>
      <c r="C13" s="11">
        <f t="shared" si="38"/>
        <v>1.0198854579434598E-8</v>
      </c>
      <c r="D13" s="11">
        <f t="shared" si="39"/>
        <v>1.0183386E-8</v>
      </c>
      <c r="E13" s="17">
        <f t="shared" si="4"/>
        <v>0</v>
      </c>
      <c r="F13" s="17">
        <f t="shared" si="5"/>
        <v>8.6042474001884299E-3</v>
      </c>
      <c r="G13" s="17">
        <f t="shared" si="6"/>
        <v>9.0530800572625317E-2</v>
      </c>
      <c r="H13" s="17">
        <f t="shared" si="7"/>
        <v>0</v>
      </c>
      <c r="I13" s="17">
        <f t="shared" si="8"/>
        <v>1.9288385618976603E-4</v>
      </c>
      <c r="J13" s="17">
        <f t="shared" si="9"/>
        <v>1.1001996265959167E-3</v>
      </c>
      <c r="K13" s="17">
        <f t="shared" si="10"/>
        <v>2.3354706957024267E-3</v>
      </c>
      <c r="L13" s="17">
        <f t="shared" si="11"/>
        <v>9.5211747793528482E-3</v>
      </c>
      <c r="M13" s="17">
        <f t="shared" si="12"/>
        <v>1.0648992899555684E-4</v>
      </c>
      <c r="N13" s="17">
        <f t="shared" si="13"/>
        <v>0.31632665951580335</v>
      </c>
      <c r="O13" s="17">
        <f t="shared" si="14"/>
        <v>0.44291896357742033</v>
      </c>
      <c r="P13" s="17">
        <f t="shared" si="15"/>
        <v>2.4324395261036566E-2</v>
      </c>
      <c r="Q13" s="17">
        <f t="shared" si="16"/>
        <v>6.9546903966084578E-5</v>
      </c>
      <c r="R13" s="17">
        <f t="shared" si="17"/>
        <v>1.4087821223544229E-2</v>
      </c>
      <c r="S13" s="17">
        <f t="shared" si="18"/>
        <v>1.3371678058337446E-2</v>
      </c>
      <c r="T13" s="17">
        <f t="shared" si="19"/>
        <v>3.2733377792558694E-7</v>
      </c>
      <c r="U13" s="83">
        <f t="shared" si="20"/>
        <v>1.1063674760843135E-3</v>
      </c>
      <c r="V13" s="17">
        <f t="shared" si="21"/>
        <v>5.1857694987285565E-3</v>
      </c>
      <c r="W13" s="17">
        <f t="shared" si="22"/>
        <v>5.9047350397007563E-4</v>
      </c>
      <c r="X13" s="17">
        <f t="shared" si="23"/>
        <v>7.5949524916448215E-6</v>
      </c>
      <c r="Y13" s="17">
        <f t="shared" si="24"/>
        <v>2.6742057931678051E-3</v>
      </c>
      <c r="Z13" s="17">
        <f t="shared" si="25"/>
        <v>1.1168060012315072E-3</v>
      </c>
      <c r="AA13" s="17">
        <f t="shared" si="26"/>
        <v>0</v>
      </c>
      <c r="AB13" s="17">
        <f t="shared" si="27"/>
        <v>4.5076787439152457E-5</v>
      </c>
      <c r="AC13" s="17">
        <f t="shared" si="28"/>
        <v>1.9423189972670629E-6</v>
      </c>
      <c r="AD13" s="17">
        <f t="shared" si="29"/>
        <v>5.2457761392030726E-2</v>
      </c>
      <c r="AE13" s="17">
        <f t="shared" si="30"/>
        <v>5.1365026917468007E-3</v>
      </c>
      <c r="AF13" s="17">
        <f t="shared" si="31"/>
        <v>2.943392394331423E-3</v>
      </c>
      <c r="AG13" s="17">
        <f t="shared" si="32"/>
        <v>3.3253080270784817E-3</v>
      </c>
      <c r="AH13" s="17">
        <f t="shared" si="33"/>
        <v>5.2177303427097311E-4</v>
      </c>
      <c r="AI13" s="17">
        <f t="shared" si="34"/>
        <v>1.3963673948951931E-3</v>
      </c>
      <c r="AJ13" s="17">
        <f t="shared" si="35"/>
        <v>0</v>
      </c>
      <c r="AK13" s="17">
        <f t="shared" si="36"/>
        <v>0</v>
      </c>
    </row>
    <row r="14" spans="1:38" x14ac:dyDescent="0.35">
      <c r="A14" s="11" t="str">
        <f t="shared" ref="A14:B14" si="46">A126</f>
        <v>Human toxicity, non-cancer</v>
      </c>
      <c r="B14" s="11" t="str">
        <f t="shared" si="46"/>
        <v>CTUh</v>
      </c>
      <c r="C14" s="11">
        <f t="shared" si="38"/>
        <v>3.1159507079131001E-7</v>
      </c>
      <c r="D14" s="11">
        <f t="shared" si="39"/>
        <v>3.1022469E-7</v>
      </c>
      <c r="E14" s="17">
        <f t="shared" si="4"/>
        <v>0</v>
      </c>
      <c r="F14" s="17">
        <f t="shared" si="5"/>
        <v>2.3129244251834914E-2</v>
      </c>
      <c r="G14" s="17">
        <f t="shared" si="6"/>
        <v>3.5536107717878599E-4</v>
      </c>
      <c r="H14" s="17">
        <f t="shared" si="7"/>
        <v>0</v>
      </c>
      <c r="I14" s="17">
        <f t="shared" si="8"/>
        <v>1.7168185576282201E-4</v>
      </c>
      <c r="J14" s="17">
        <f t="shared" si="9"/>
        <v>7.1742033477069486E-4</v>
      </c>
      <c r="K14" s="17">
        <f t="shared" si="10"/>
        <v>1.7975328960679454E-3</v>
      </c>
      <c r="L14" s="17">
        <f t="shared" si="11"/>
        <v>6.4984773181991926E-3</v>
      </c>
      <c r="M14" s="17">
        <f t="shared" si="12"/>
        <v>5.6462542733171687E-5</v>
      </c>
      <c r="N14" s="17">
        <f t="shared" si="13"/>
        <v>0.84790763643674527</v>
      </c>
      <c r="O14" s="17">
        <f t="shared" si="14"/>
        <v>8.634775553949604E-3</v>
      </c>
      <c r="P14" s="17">
        <f t="shared" si="15"/>
        <v>2.6520250076531252E-2</v>
      </c>
      <c r="Q14" s="17">
        <f t="shared" si="16"/>
        <v>5.3220703902298342E-5</v>
      </c>
      <c r="R14" s="17">
        <f t="shared" si="17"/>
        <v>9.1864142546629456E-3</v>
      </c>
      <c r="S14" s="17">
        <f t="shared" si="18"/>
        <v>1.456892077423262E-2</v>
      </c>
      <c r="T14" s="17">
        <f t="shared" si="19"/>
        <v>6.1176449138269304E-7</v>
      </c>
      <c r="U14" s="83">
        <f t="shared" si="20"/>
        <v>7.8342429929994888E-4</v>
      </c>
      <c r="V14" s="17">
        <f t="shared" si="21"/>
        <v>2.8396600682833286E-3</v>
      </c>
      <c r="W14" s="17">
        <f t="shared" si="22"/>
        <v>2.6625972223920619E-4</v>
      </c>
      <c r="X14" s="17">
        <f t="shared" si="23"/>
        <v>3.9006021401860255E-6</v>
      </c>
      <c r="Y14" s="17">
        <f t="shared" si="24"/>
        <v>1.782653007280792E-3</v>
      </c>
      <c r="Z14" s="17">
        <f t="shared" si="25"/>
        <v>3.2481803946053526E-3</v>
      </c>
      <c r="AA14" s="17">
        <f t="shared" si="26"/>
        <v>0</v>
      </c>
      <c r="AB14" s="17">
        <f t="shared" si="27"/>
        <v>2.8655600607944586E-5</v>
      </c>
      <c r="AC14" s="17">
        <f t="shared" si="28"/>
        <v>1.5254099135552046E-6</v>
      </c>
      <c r="AD14" s="17">
        <f t="shared" si="29"/>
        <v>2.8206874960119289E-2</v>
      </c>
      <c r="AE14" s="17">
        <f t="shared" si="30"/>
        <v>7.3370082337764582E-3</v>
      </c>
      <c r="AF14" s="17">
        <f t="shared" si="31"/>
        <v>1.2861682920151535E-3</v>
      </c>
      <c r="AG14" s="17">
        <f t="shared" si="32"/>
        <v>4.7674807442474772E-3</v>
      </c>
      <c r="AH14" s="17">
        <f t="shared" si="33"/>
        <v>5.1614824840318149E-3</v>
      </c>
      <c r="AI14" s="17">
        <f t="shared" si="34"/>
        <v>4.6887163403765402E-3</v>
      </c>
      <c r="AJ14" s="17">
        <f t="shared" si="35"/>
        <v>0</v>
      </c>
      <c r="AK14" s="17">
        <f t="shared" si="36"/>
        <v>0</v>
      </c>
    </row>
    <row r="15" spans="1:38" x14ac:dyDescent="0.35">
      <c r="A15" s="11" t="str">
        <f t="shared" ref="A15:B15" si="47">A127</f>
        <v>Ionising radiation</v>
      </c>
      <c r="B15" s="11" t="str">
        <f t="shared" si="47"/>
        <v>kBq U-235 eq</v>
      </c>
      <c r="C15" s="11">
        <f t="shared" si="38"/>
        <v>1.73133413116156</v>
      </c>
      <c r="D15" s="11">
        <f t="shared" si="39"/>
        <v>1.5042068</v>
      </c>
      <c r="E15" s="17">
        <f t="shared" si="4"/>
        <v>0</v>
      </c>
      <c r="F15" s="17">
        <f t="shared" si="5"/>
        <v>1.0007465738791696E-2</v>
      </c>
      <c r="G15" s="17">
        <f t="shared" si="6"/>
        <v>1.7851505635867299E-4</v>
      </c>
      <c r="H15" s="17">
        <f t="shared" si="7"/>
        <v>0</v>
      </c>
      <c r="I15" s="17">
        <f t="shared" si="8"/>
        <v>3.5459593209088736E-4</v>
      </c>
      <c r="J15" s="17">
        <f t="shared" si="9"/>
        <v>1.6126180092844628E-2</v>
      </c>
      <c r="K15" s="17">
        <f t="shared" si="10"/>
        <v>1.8533099661399671E-3</v>
      </c>
      <c r="L15" s="17">
        <f t="shared" si="11"/>
        <v>0.13599581141627048</v>
      </c>
      <c r="M15" s="17">
        <f t="shared" si="12"/>
        <v>9.8081333316101535E-4</v>
      </c>
      <c r="N15" s="17">
        <f t="shared" si="13"/>
        <v>0.36658807712303687</v>
      </c>
      <c r="O15" s="17">
        <f t="shared" si="14"/>
        <v>2.2507011961842835E-2</v>
      </c>
      <c r="P15" s="17">
        <f t="shared" si="15"/>
        <v>2.8866276647864664E-3</v>
      </c>
      <c r="Q15" s="17">
        <f t="shared" si="16"/>
        <v>7.6160267175888961E-6</v>
      </c>
      <c r="R15" s="17">
        <f t="shared" si="17"/>
        <v>0.20649229028953922</v>
      </c>
      <c r="S15" s="17">
        <f t="shared" si="18"/>
        <v>1.9296780672593584E-3</v>
      </c>
      <c r="T15" s="17">
        <f t="shared" si="19"/>
        <v>8.1598379802758574E-8</v>
      </c>
      <c r="U15" s="83">
        <f t="shared" si="20"/>
        <v>1.3217167956278589E-3</v>
      </c>
      <c r="V15" s="17">
        <f t="shared" si="21"/>
        <v>1.1308098562618276E-2</v>
      </c>
      <c r="W15" s="17">
        <f t="shared" si="22"/>
        <v>5.5697842643062561E-3</v>
      </c>
      <c r="X15" s="17">
        <f t="shared" si="23"/>
        <v>8.2840433523814303E-6</v>
      </c>
      <c r="Y15" s="17">
        <f t="shared" si="24"/>
        <v>3.9675902394365699E-2</v>
      </c>
      <c r="Z15" s="17">
        <f t="shared" si="25"/>
        <v>1.3878631840913999E-2</v>
      </c>
      <c r="AA15" s="17">
        <f t="shared" si="26"/>
        <v>0</v>
      </c>
      <c r="AB15" s="17">
        <f t="shared" si="27"/>
        <v>6.5000047058795377E-4</v>
      </c>
      <c r="AC15" s="17">
        <f t="shared" si="28"/>
        <v>1.8394505385643661E-6</v>
      </c>
      <c r="AD15" s="17">
        <f t="shared" si="29"/>
        <v>4.4914248844519347E-2</v>
      </c>
      <c r="AE15" s="17">
        <f t="shared" si="30"/>
        <v>4.6432225619017975E-3</v>
      </c>
      <c r="AF15" s="17">
        <f t="shared" si="31"/>
        <v>2.6263861019994419E-2</v>
      </c>
      <c r="AG15" s="17">
        <f t="shared" si="32"/>
        <v>2.8782512342991461E-2</v>
      </c>
      <c r="AH15" s="17">
        <f t="shared" si="33"/>
        <v>2.6360843455087612E-2</v>
      </c>
      <c r="AI15" s="17">
        <f t="shared" si="34"/>
        <v>3.0712979685974903E-2</v>
      </c>
      <c r="AJ15" s="17">
        <f t="shared" si="35"/>
        <v>0</v>
      </c>
      <c r="AK15" s="17">
        <f t="shared" si="36"/>
        <v>0</v>
      </c>
    </row>
    <row r="16" spans="1:38" x14ac:dyDescent="0.35">
      <c r="A16" s="11" t="str">
        <f t="shared" ref="A16:B16" si="48">A128</f>
        <v>Land use</v>
      </c>
      <c r="B16" s="11" t="str">
        <f t="shared" si="48"/>
        <v>Pt</v>
      </c>
      <c r="C16" s="11">
        <f t="shared" si="38"/>
        <v>1086.079808598286</v>
      </c>
      <c r="D16" s="11">
        <f t="shared" si="39"/>
        <v>1086.1801</v>
      </c>
      <c r="E16" s="17">
        <f t="shared" si="4"/>
        <v>0</v>
      </c>
      <c r="F16" s="17">
        <f t="shared" si="5"/>
        <v>2.5665113907213825E-2</v>
      </c>
      <c r="G16" s="17">
        <f t="shared" si="6"/>
        <v>1.3812361560575351E-5</v>
      </c>
      <c r="H16" s="17">
        <f t="shared" si="7"/>
        <v>0</v>
      </c>
      <c r="I16" s="17">
        <f t="shared" si="8"/>
        <v>6.0179070159083283E-5</v>
      </c>
      <c r="J16" s="17">
        <f t="shared" si="9"/>
        <v>2.6132931277519E-4</v>
      </c>
      <c r="K16" s="17">
        <f t="shared" si="10"/>
        <v>1.0776675809032687E-4</v>
      </c>
      <c r="L16" s="17">
        <f t="shared" si="11"/>
        <v>2.3748900215067219E-3</v>
      </c>
      <c r="M16" s="17">
        <f t="shared" si="12"/>
        <v>1.649175397443096E-5</v>
      </c>
      <c r="N16" s="17">
        <f t="shared" si="13"/>
        <v>0.94011571886026801</v>
      </c>
      <c r="O16" s="17">
        <f t="shared" si="14"/>
        <v>5.1899689648727122E-4</v>
      </c>
      <c r="P16" s="17">
        <f t="shared" si="15"/>
        <v>8.6384813765285635E-3</v>
      </c>
      <c r="Q16" s="17">
        <f t="shared" si="16"/>
        <v>1.6253336872897519E-5</v>
      </c>
      <c r="R16" s="17">
        <f t="shared" si="17"/>
        <v>3.3462659661176353E-3</v>
      </c>
      <c r="S16" s="17">
        <f t="shared" si="18"/>
        <v>4.7462129018426679E-3</v>
      </c>
      <c r="T16" s="17">
        <f t="shared" si="19"/>
        <v>8.6479978042516224E-9</v>
      </c>
      <c r="U16" s="83">
        <f t="shared" si="20"/>
        <v>4.2783560316778483E-5</v>
      </c>
      <c r="V16" s="17">
        <f t="shared" si="21"/>
        <v>2.6463525767129672E-4</v>
      </c>
      <c r="W16" s="17">
        <f t="shared" si="22"/>
        <v>9.8251205072783826E-6</v>
      </c>
      <c r="X16" s="17">
        <f t="shared" si="23"/>
        <v>1.247582810464688E-6</v>
      </c>
      <c r="Y16" s="17">
        <f t="shared" si="24"/>
        <v>6.5599788741079845E-4</v>
      </c>
      <c r="Z16" s="17">
        <f t="shared" si="25"/>
        <v>1.1804768764228209E-4</v>
      </c>
      <c r="AA16" s="17">
        <f t="shared" si="26"/>
        <v>0</v>
      </c>
      <c r="AB16" s="17">
        <f t="shared" si="27"/>
        <v>1.0503821090941147E-5</v>
      </c>
      <c r="AC16" s="17">
        <f t="shared" si="28"/>
        <v>5.0907803056718433E-7</v>
      </c>
      <c r="AD16" s="17">
        <f t="shared" si="29"/>
        <v>4.6045017690313152E-4</v>
      </c>
      <c r="AE16" s="17">
        <f t="shared" si="30"/>
        <v>1.5109600482472222E-3</v>
      </c>
      <c r="AF16" s="17">
        <f t="shared" si="31"/>
        <v>4.0473858046152951E-4</v>
      </c>
      <c r="AG16" s="17">
        <f t="shared" si="32"/>
        <v>1.0603691283850809E-2</v>
      </c>
      <c r="AH16" s="17">
        <f t="shared" si="33"/>
        <v>1.0408499366717571E-5</v>
      </c>
      <c r="AI16" s="17">
        <f t="shared" si="34"/>
        <v>2.4680244294933208E-5</v>
      </c>
      <c r="AJ16" s="17">
        <f t="shared" si="35"/>
        <v>0</v>
      </c>
      <c r="AK16" s="17">
        <f t="shared" si="36"/>
        <v>0</v>
      </c>
    </row>
    <row r="17" spans="1:37" x14ac:dyDescent="0.35">
      <c r="A17" s="11" t="str">
        <f t="shared" ref="A17:B17" si="49">A129</f>
        <v>Ozone depletion</v>
      </c>
      <c r="B17" s="11" t="str">
        <f t="shared" si="49"/>
        <v>kg CFC11 eq</v>
      </c>
      <c r="C17" s="11">
        <f t="shared" si="38"/>
        <v>2.827095104550965E-7</v>
      </c>
      <c r="D17" s="11">
        <f t="shared" si="39"/>
        <v>2.8256394999999999E-7</v>
      </c>
      <c r="E17" s="17">
        <f t="shared" si="4"/>
        <v>0</v>
      </c>
      <c r="F17" s="17">
        <f t="shared" si="5"/>
        <v>2.0985098769580671E-3</v>
      </c>
      <c r="G17" s="17">
        <f t="shared" si="6"/>
        <v>6.6967421681440289E-7</v>
      </c>
      <c r="H17" s="17">
        <f t="shared" si="7"/>
        <v>0</v>
      </c>
      <c r="I17" s="17">
        <f t="shared" si="8"/>
        <v>1.8074642383888302E-6</v>
      </c>
      <c r="J17" s="17">
        <f t="shared" si="9"/>
        <v>8.8176304928232774E-5</v>
      </c>
      <c r="K17" s="17">
        <f t="shared" si="10"/>
        <v>2.1347267342668924E-2</v>
      </c>
      <c r="L17" s="17">
        <f t="shared" si="11"/>
        <v>7.2805530902962754E-4</v>
      </c>
      <c r="M17" s="17">
        <f t="shared" si="12"/>
        <v>6.0741500957490802E-5</v>
      </c>
      <c r="N17" s="17">
        <f t="shared" si="13"/>
        <v>7.6848490045582557E-2</v>
      </c>
      <c r="O17" s="17">
        <f t="shared" si="14"/>
        <v>1.0687028162357788E-4</v>
      </c>
      <c r="P17" s="17">
        <f t="shared" si="15"/>
        <v>2.5706097358738463E-5</v>
      </c>
      <c r="Q17" s="17">
        <f t="shared" si="16"/>
        <v>4.1048113242880109E-2</v>
      </c>
      <c r="R17" s="17">
        <f t="shared" si="17"/>
        <v>1.1290787476026549E-3</v>
      </c>
      <c r="S17" s="17">
        <f t="shared" si="18"/>
        <v>1.5956388565557288E-5</v>
      </c>
      <c r="T17" s="17">
        <f t="shared" si="19"/>
        <v>2.3170483686435571E-6</v>
      </c>
      <c r="U17" s="83">
        <f t="shared" si="20"/>
        <v>1.5579671843758442E-3</v>
      </c>
      <c r="V17" s="17">
        <f t="shared" si="21"/>
        <v>1.9017297972555978E-4</v>
      </c>
      <c r="W17" s="17">
        <f t="shared" si="22"/>
        <v>2.7008152954276933E-5</v>
      </c>
      <c r="X17" s="17">
        <f t="shared" si="23"/>
        <v>3.8923745374840554E-8</v>
      </c>
      <c r="Y17" s="17">
        <f t="shared" si="24"/>
        <v>2.1236144445001176E-4</v>
      </c>
      <c r="Z17" s="17">
        <f t="shared" si="25"/>
        <v>3.4961411393939963E-4</v>
      </c>
      <c r="AA17" s="17">
        <f t="shared" si="26"/>
        <v>0</v>
      </c>
      <c r="AB17" s="17">
        <f t="shared" si="27"/>
        <v>1.3602878070176621E-3</v>
      </c>
      <c r="AC17" s="17">
        <f t="shared" si="28"/>
        <v>8.7258242428028265E-9</v>
      </c>
      <c r="AD17" s="17">
        <f t="shared" si="29"/>
        <v>1.2214036572174155E-3</v>
      </c>
      <c r="AE17" s="17">
        <f t="shared" si="30"/>
        <v>2.7312339749625862E-5</v>
      </c>
      <c r="AF17" s="17">
        <f t="shared" si="31"/>
        <v>0.83556449735184901</v>
      </c>
      <c r="AG17" s="17">
        <f t="shared" si="32"/>
        <v>1.5709479998924233E-2</v>
      </c>
      <c r="AH17" s="17">
        <f t="shared" si="33"/>
        <v>1.2855973236094152E-4</v>
      </c>
      <c r="AI17" s="17">
        <f t="shared" si="34"/>
        <v>1.4952826288705399E-4</v>
      </c>
      <c r="AJ17" s="17">
        <f t="shared" si="35"/>
        <v>0</v>
      </c>
      <c r="AK17" s="17">
        <f t="shared" si="36"/>
        <v>0</v>
      </c>
    </row>
    <row r="18" spans="1:37" x14ac:dyDescent="0.35">
      <c r="A18" s="11" t="str">
        <f t="shared" ref="A18:B18" si="50">A130</f>
        <v>Photochemical ozone formation</v>
      </c>
      <c r="B18" s="11" t="str">
        <f t="shared" si="50"/>
        <v>kg NMVOC eq</v>
      </c>
      <c r="C18" s="11">
        <f t="shared" si="38"/>
        <v>5.2914629387278096E-2</v>
      </c>
      <c r="D18" s="11">
        <f t="shared" si="39"/>
        <v>5.2875556999999997E-2</v>
      </c>
      <c r="E18" s="17">
        <f t="shared" si="4"/>
        <v>0</v>
      </c>
      <c r="F18" s="17">
        <f t="shared" si="5"/>
        <v>1.4356251546999191E-2</v>
      </c>
      <c r="G18" s="17">
        <f t="shared" si="6"/>
        <v>5.6948426831928117E-4</v>
      </c>
      <c r="H18" s="17">
        <f t="shared" si="7"/>
        <v>0</v>
      </c>
      <c r="I18" s="17">
        <f t="shared" si="8"/>
        <v>8.080707829785953E-4</v>
      </c>
      <c r="J18" s="17">
        <f t="shared" si="9"/>
        <v>2.0392216906642982E-3</v>
      </c>
      <c r="K18" s="17">
        <f t="shared" si="10"/>
        <v>1.6691889940976372E-3</v>
      </c>
      <c r="L18" s="17">
        <f t="shared" si="11"/>
        <v>2.1412906281687249E-2</v>
      </c>
      <c r="M18" s="17">
        <f t="shared" si="12"/>
        <v>1.9058056565401452E-4</v>
      </c>
      <c r="N18" s="17">
        <f t="shared" si="13"/>
        <v>0.54012745304933474</v>
      </c>
      <c r="O18" s="17">
        <f t="shared" si="14"/>
        <v>1.1118785802957019E-2</v>
      </c>
      <c r="P18" s="17">
        <f t="shared" si="15"/>
        <v>0.20639651314700047</v>
      </c>
      <c r="Q18" s="17">
        <f t="shared" si="16"/>
        <v>3.6194175829576137E-4</v>
      </c>
      <c r="R18" s="17">
        <f t="shared" si="17"/>
        <v>2.6111797739099194E-2</v>
      </c>
      <c r="S18" s="17">
        <f t="shared" si="18"/>
        <v>0.11330996303720721</v>
      </c>
      <c r="T18" s="17">
        <f t="shared" si="19"/>
        <v>1.8451887905214038E-7</v>
      </c>
      <c r="U18" s="83">
        <f t="shared" si="20"/>
        <v>8.7557459130837222E-4</v>
      </c>
      <c r="V18" s="17">
        <f t="shared" si="21"/>
        <v>6.2915568691489423E-3</v>
      </c>
      <c r="W18" s="17">
        <f t="shared" si="22"/>
        <v>1.1298409096364894E-3</v>
      </c>
      <c r="X18" s="17">
        <f t="shared" si="23"/>
        <v>2.4553684208782716E-5</v>
      </c>
      <c r="Y18" s="17">
        <f t="shared" si="24"/>
        <v>5.3631508580163937E-3</v>
      </c>
      <c r="Z18" s="17">
        <f t="shared" si="25"/>
        <v>1.0084373190909891E-3</v>
      </c>
      <c r="AA18" s="17">
        <f t="shared" si="26"/>
        <v>0</v>
      </c>
      <c r="AB18" s="17">
        <f t="shared" si="27"/>
        <v>8.2245585963535448E-5</v>
      </c>
      <c r="AC18" s="17">
        <f t="shared" si="28"/>
        <v>1.2157748007485237E-5</v>
      </c>
      <c r="AD18" s="17">
        <f t="shared" si="29"/>
        <v>3.0841788346577106E-2</v>
      </c>
      <c r="AE18" s="17">
        <f t="shared" si="30"/>
        <v>3.3961222459814706E-3</v>
      </c>
      <c r="AF18" s="17">
        <f t="shared" si="31"/>
        <v>3.488264628087471E-3</v>
      </c>
      <c r="AG18" s="17">
        <f t="shared" si="32"/>
        <v>7.0404185820408961E-3</v>
      </c>
      <c r="AH18" s="17">
        <f t="shared" si="33"/>
        <v>6.5191143544687758E-4</v>
      </c>
      <c r="AI18" s="17">
        <f t="shared" si="34"/>
        <v>1.3216340133115189E-3</v>
      </c>
      <c r="AJ18" s="17">
        <f t="shared" si="35"/>
        <v>0</v>
      </c>
      <c r="AK18" s="17">
        <f t="shared" si="36"/>
        <v>0</v>
      </c>
    </row>
    <row r="19" spans="1:37" x14ac:dyDescent="0.35">
      <c r="A19" s="11" t="str">
        <f t="shared" ref="A19:B19" si="51">A131</f>
        <v>Resource use, fossils</v>
      </c>
      <c r="B19" s="11" t="str">
        <f t="shared" si="51"/>
        <v>MJ</v>
      </c>
      <c r="C19" s="11">
        <f t="shared" si="38"/>
        <v>182.17370261843689</v>
      </c>
      <c r="D19" s="11">
        <f t="shared" si="39"/>
        <v>165.21118999999999</v>
      </c>
      <c r="E19" s="17">
        <f t="shared" si="4"/>
        <v>0</v>
      </c>
      <c r="F19" s="17">
        <f t="shared" si="5"/>
        <v>1.1968632512052461E-2</v>
      </c>
      <c r="G19" s="17">
        <f t="shared" si="6"/>
        <v>6.518216860789787E-4</v>
      </c>
      <c r="H19" s="17">
        <f t="shared" si="7"/>
        <v>0</v>
      </c>
      <c r="I19" s="17">
        <f t="shared" si="8"/>
        <v>6.9774719497376963E-4</v>
      </c>
      <c r="J19" s="17">
        <f t="shared" si="9"/>
        <v>6.2780609032000436E-3</v>
      </c>
      <c r="K19" s="17">
        <f t="shared" si="10"/>
        <v>2.1965723606009752E-3</v>
      </c>
      <c r="L19" s="17">
        <f t="shared" si="11"/>
        <v>5.4845620176733549E-2</v>
      </c>
      <c r="M19" s="17">
        <f t="shared" si="12"/>
        <v>5.6634299307236225E-4</v>
      </c>
      <c r="N19" s="17">
        <f t="shared" si="13"/>
        <v>0.44229228940228776</v>
      </c>
      <c r="O19" s="17">
        <f t="shared" si="14"/>
        <v>2.8767916140875587E-2</v>
      </c>
      <c r="P19" s="17">
        <f t="shared" si="15"/>
        <v>9.4817302122792033E-2</v>
      </c>
      <c r="Q19" s="17">
        <f t="shared" si="16"/>
        <v>1.8163747854050132E-4</v>
      </c>
      <c r="R19" s="17">
        <f t="shared" si="17"/>
        <v>8.0389226268697864E-2</v>
      </c>
      <c r="S19" s="17">
        <f t="shared" si="18"/>
        <v>5.216831992433895E-2</v>
      </c>
      <c r="T19" s="17">
        <f t="shared" si="19"/>
        <v>2.37261121549086E-7</v>
      </c>
      <c r="U19" s="83">
        <f t="shared" si="20"/>
        <v>1.8546920062753626E-3</v>
      </c>
      <c r="V19" s="17">
        <f t="shared" si="21"/>
        <v>2.25715069787677E-2</v>
      </c>
      <c r="W19" s="17">
        <f t="shared" si="22"/>
        <v>5.2872771764288611E-3</v>
      </c>
      <c r="X19" s="17">
        <f t="shared" si="23"/>
        <v>1.771586323169662E-5</v>
      </c>
      <c r="Y19" s="17">
        <f t="shared" si="24"/>
        <v>1.5598886442748325E-2</v>
      </c>
      <c r="Z19" s="17">
        <f t="shared" si="25"/>
        <v>1.0335431365434886E-2</v>
      </c>
      <c r="AA19" s="17">
        <f t="shared" si="26"/>
        <v>0</v>
      </c>
      <c r="AB19" s="17">
        <f t="shared" si="27"/>
        <v>2.5313750742931283E-4</v>
      </c>
      <c r="AC19" s="17">
        <f t="shared" si="28"/>
        <v>6.0624134226068478E-6</v>
      </c>
      <c r="AD19" s="17">
        <f t="shared" si="29"/>
        <v>7.7117403873736681E-2</v>
      </c>
      <c r="AE19" s="17">
        <f t="shared" si="30"/>
        <v>1.8348538520958347E-2</v>
      </c>
      <c r="AF19" s="17">
        <f t="shared" si="31"/>
        <v>1.0388596558109735E-2</v>
      </c>
      <c r="AG19" s="17">
        <f t="shared" si="32"/>
        <v>1.6693931979687476E-2</v>
      </c>
      <c r="AH19" s="17">
        <f t="shared" si="33"/>
        <v>2.0363330418605455E-2</v>
      </c>
      <c r="AI19" s="17">
        <f t="shared" si="34"/>
        <v>2.5341762469797746E-2</v>
      </c>
      <c r="AJ19" s="17">
        <f t="shared" si="35"/>
        <v>0</v>
      </c>
      <c r="AK19" s="17">
        <f t="shared" si="36"/>
        <v>0</v>
      </c>
    </row>
    <row r="20" spans="1:37" x14ac:dyDescent="0.35">
      <c r="A20" s="11" t="str">
        <f t="shared" ref="A20:B20" si="52">A132</f>
        <v>Resource use, minerals and metals</v>
      </c>
      <c r="B20" s="11" t="str">
        <f t="shared" si="52"/>
        <v>kg Sb eq</v>
      </c>
      <c r="C20" s="11">
        <f t="shared" si="38"/>
        <v>2.7047954318313003E-5</v>
      </c>
      <c r="D20" s="11">
        <f t="shared" si="39"/>
        <v>2.7323937999999998E-5</v>
      </c>
      <c r="E20" s="17">
        <f t="shared" si="4"/>
        <v>0</v>
      </c>
      <c r="F20" s="17">
        <f t="shared" si="5"/>
        <v>1.8687191424964123E-3</v>
      </c>
      <c r="G20" s="17">
        <f t="shared" si="6"/>
        <v>3.9210362732753523E-2</v>
      </c>
      <c r="H20" s="17">
        <f t="shared" si="7"/>
        <v>0</v>
      </c>
      <c r="I20" s="17">
        <f t="shared" si="8"/>
        <v>1.2554463306309641E-4</v>
      </c>
      <c r="J20" s="17">
        <f t="shared" si="9"/>
        <v>8.8005298736709226E-4</v>
      </c>
      <c r="K20" s="17">
        <f t="shared" si="10"/>
        <v>7.3363041679514462E-3</v>
      </c>
      <c r="L20" s="17">
        <f t="shared" si="11"/>
        <v>5.3048030291463905E-3</v>
      </c>
      <c r="M20" s="17">
        <f t="shared" si="12"/>
        <v>1.4103082455360782E-4</v>
      </c>
      <c r="N20" s="17">
        <f t="shared" si="13"/>
        <v>6.9021663451124884E-2</v>
      </c>
      <c r="O20" s="17">
        <f t="shared" si="14"/>
        <v>0.82011851021876236</v>
      </c>
      <c r="P20" s="17">
        <f t="shared" si="15"/>
        <v>4.2703458694396401E-3</v>
      </c>
      <c r="Q20" s="17">
        <f t="shared" si="16"/>
        <v>5.2244597996945171E-5</v>
      </c>
      <c r="R20" s="17">
        <f t="shared" si="17"/>
        <v>1.1268890298059723E-2</v>
      </c>
      <c r="S20" s="17">
        <f t="shared" si="18"/>
        <v>2.3567428889378506E-3</v>
      </c>
      <c r="T20" s="17">
        <f t="shared" si="19"/>
        <v>1.4082843956228543E-5</v>
      </c>
      <c r="U20" s="83">
        <f t="shared" si="20"/>
        <v>3.5961256387565007E-3</v>
      </c>
      <c r="V20" s="17">
        <f t="shared" si="21"/>
        <v>1.6171769770545876E-2</v>
      </c>
      <c r="W20" s="17">
        <f t="shared" si="22"/>
        <v>9.60515264639074E-5</v>
      </c>
      <c r="X20" s="17">
        <f t="shared" si="23"/>
        <v>1.3562837162573279E-5</v>
      </c>
      <c r="Y20" s="17">
        <f t="shared" si="24"/>
        <v>1.5297966165221165E-3</v>
      </c>
      <c r="Z20" s="17">
        <f t="shared" si="25"/>
        <v>3.7223062718585486E-3</v>
      </c>
      <c r="AA20" s="17">
        <f t="shared" si="26"/>
        <v>0</v>
      </c>
      <c r="AB20" s="17">
        <f t="shared" si="27"/>
        <v>2.6085383452540745E-5</v>
      </c>
      <c r="AC20" s="17">
        <f t="shared" si="28"/>
        <v>3.5752549661223863E-6</v>
      </c>
      <c r="AD20" s="17">
        <f t="shared" si="29"/>
        <v>5.0839338303266032E-3</v>
      </c>
      <c r="AE20" s="17">
        <f t="shared" si="30"/>
        <v>1.3783107794868978E-3</v>
      </c>
      <c r="AF20" s="17">
        <f t="shared" si="31"/>
        <v>1.7085778634545684E-3</v>
      </c>
      <c r="AG20" s="17">
        <f t="shared" si="32"/>
        <v>1.6442543297956092E-3</v>
      </c>
      <c r="AH20" s="17">
        <f t="shared" si="33"/>
        <v>1.5942580903726368E-3</v>
      </c>
      <c r="AI20" s="17">
        <f t="shared" si="34"/>
        <v>1.4620941212261907E-3</v>
      </c>
      <c r="AJ20" s="17">
        <f t="shared" si="35"/>
        <v>0</v>
      </c>
      <c r="AK20" s="17">
        <f t="shared" si="36"/>
        <v>0</v>
      </c>
    </row>
    <row r="21" spans="1:37" x14ac:dyDescent="0.35">
      <c r="A21" s="11" t="str">
        <f>A133</f>
        <v>Water use</v>
      </c>
      <c r="B21" s="11" t="str">
        <f>B133</f>
        <v>m3 depriv.</v>
      </c>
      <c r="C21" s="11">
        <f>C133</f>
        <v>6.0203626000000003</v>
      </c>
      <c r="D21" s="11">
        <f t="shared" si="39"/>
        <v>6.0203626000000003</v>
      </c>
      <c r="E21" s="17">
        <f t="shared" si="4"/>
        <v>0</v>
      </c>
      <c r="F21" s="17">
        <f t="shared" si="5"/>
        <v>1.1579691395996647E-2</v>
      </c>
      <c r="G21" s="220">
        <f t="shared" si="6"/>
        <v>3.9365079106696991E-4</v>
      </c>
      <c r="H21" s="220">
        <f t="shared" si="7"/>
        <v>0</v>
      </c>
      <c r="I21" s="220">
        <f t="shared" si="8"/>
        <v>1.889421909570696E-4</v>
      </c>
      <c r="J21" s="220">
        <f t="shared" si="9"/>
        <v>9.6244779342692741E-3</v>
      </c>
      <c r="K21" s="220">
        <f t="shared" si="10"/>
        <v>0.21055967625604477</v>
      </c>
      <c r="L21" s="220">
        <f t="shared" si="11"/>
        <v>3.1702058942429813E-2</v>
      </c>
      <c r="M21" s="220">
        <f t="shared" si="12"/>
        <v>2.906108014158483E-4</v>
      </c>
      <c r="N21" s="220">
        <f t="shared" si="13"/>
        <v>0.42456122161146903</v>
      </c>
      <c r="O21" s="220">
        <f t="shared" si="14"/>
        <v>1.0311591697151264E-2</v>
      </c>
      <c r="P21" s="220">
        <f t="shared" si="15"/>
        <v>1.4013143494048015E-2</v>
      </c>
      <c r="Q21" s="220">
        <f t="shared" si="16"/>
        <v>2.720446937863842E-5</v>
      </c>
      <c r="R21" s="220">
        <f t="shared" si="17"/>
        <v>0.12323938262456151</v>
      </c>
      <c r="S21" s="220">
        <f t="shared" si="18"/>
        <v>7.7699904653583483E-3</v>
      </c>
      <c r="T21" s="220">
        <f t="shared" si="19"/>
        <v>2.0869090177392306E-7</v>
      </c>
      <c r="U21" s="220">
        <f t="shared" si="20"/>
        <v>3.8314494545561091E-3</v>
      </c>
      <c r="V21" s="220">
        <f t="shared" si="21"/>
        <v>2.5625199053625106E-2</v>
      </c>
      <c r="W21" s="220">
        <f t="shared" si="22"/>
        <v>2.4492963264372146E-3</v>
      </c>
      <c r="X21" s="220">
        <f t="shared" si="23"/>
        <v>3.4836539579858527E-6</v>
      </c>
      <c r="Y21" s="220">
        <f t="shared" si="24"/>
        <v>9.1916138074474123E-3</v>
      </c>
      <c r="Z21" s="220">
        <f t="shared" si="25"/>
        <v>6.9255953121494709E-3</v>
      </c>
      <c r="AA21" s="220">
        <f t="shared" si="26"/>
        <v>0</v>
      </c>
      <c r="AB21" s="220">
        <f t="shared" si="27"/>
        <v>1.503912671306542E-4</v>
      </c>
      <c r="AC21" s="220">
        <f t="shared" si="28"/>
        <v>1.3242576950431522E-6</v>
      </c>
      <c r="AD21" s="220">
        <f t="shared" si="29"/>
        <v>4.8141063795725525E-2</v>
      </c>
      <c r="AE21" s="220">
        <f t="shared" si="30"/>
        <v>5.7736304786691756E-3</v>
      </c>
      <c r="AF21" s="220">
        <f t="shared" si="31"/>
        <v>5.2861487113749599E-3</v>
      </c>
      <c r="AG21" s="220">
        <f t="shared" si="32"/>
        <v>3.7771334570445972E-2</v>
      </c>
      <c r="AH21" s="220">
        <f t="shared" si="33"/>
        <v>9.5728185873721287E-3</v>
      </c>
      <c r="AI21" s="220">
        <f t="shared" si="34"/>
        <v>1.1853755120995537E-2</v>
      </c>
      <c r="AJ21" s="220">
        <f t="shared" si="35"/>
        <v>0</v>
      </c>
      <c r="AK21" s="220">
        <f t="shared" si="36"/>
        <v>0</v>
      </c>
    </row>
    <row r="22" spans="1:37" x14ac:dyDescent="0.35">
      <c r="A22" s="180"/>
      <c r="B22" s="180"/>
      <c r="C22" s="180"/>
      <c r="D22" s="18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x14ac:dyDescent="0.35">
      <c r="A23" s="6"/>
      <c r="E23" s="40"/>
      <c r="F23" s="40"/>
      <c r="G23" s="40"/>
      <c r="H23" s="40"/>
      <c r="I23" s="40"/>
      <c r="J23" s="40"/>
      <c r="K23" s="179"/>
    </row>
    <row r="24" spans="1:37" x14ac:dyDescent="0.35">
      <c r="F24" s="180"/>
      <c r="G24" s="179"/>
      <c r="H24" s="179"/>
      <c r="I24" s="179"/>
      <c r="J24" s="179"/>
      <c r="K24" s="179"/>
    </row>
    <row r="25" spans="1:37" x14ac:dyDescent="0.35">
      <c r="F25" s="180"/>
      <c r="G25" s="179"/>
      <c r="H25" s="179"/>
      <c r="I25" s="179"/>
      <c r="J25" s="179"/>
      <c r="K25" s="179"/>
    </row>
    <row r="26" spans="1:37" x14ac:dyDescent="0.35">
      <c r="F26" s="180"/>
      <c r="G26" s="179"/>
      <c r="H26" s="179"/>
      <c r="I26" s="179"/>
      <c r="J26" s="179"/>
      <c r="K26" s="179"/>
    </row>
    <row r="42" spans="1:30" x14ac:dyDescent="0.35">
      <c r="A42" s="10"/>
      <c r="B42" s="48"/>
      <c r="C42" s="5"/>
      <c r="D42" s="5"/>
      <c r="E42" s="5"/>
      <c r="F42" s="5"/>
      <c r="G42" s="5"/>
    </row>
    <row r="44" spans="1:30" x14ac:dyDescent="0.35">
      <c r="A44" s="12" t="s">
        <v>178</v>
      </c>
      <c r="B44" s="39" t="s">
        <v>78</v>
      </c>
      <c r="C44" s="13">
        <v>1</v>
      </c>
      <c r="D44" s="13">
        <v>2</v>
      </c>
      <c r="E44" s="13">
        <v>3</v>
      </c>
      <c r="F44" s="13">
        <v>4</v>
      </c>
      <c r="G44" s="13">
        <v>5</v>
      </c>
      <c r="H44" s="13">
        <v>6</v>
      </c>
      <c r="I44" s="13">
        <v>7</v>
      </c>
      <c r="J44" s="13">
        <v>8</v>
      </c>
      <c r="K44" s="13">
        <v>9</v>
      </c>
      <c r="L44" s="13">
        <v>10</v>
      </c>
      <c r="M44" s="13">
        <v>11</v>
      </c>
      <c r="N44" s="13">
        <v>12</v>
      </c>
      <c r="O44" s="13">
        <v>13</v>
      </c>
      <c r="P44" s="13">
        <v>14</v>
      </c>
      <c r="Q44" s="13">
        <v>15</v>
      </c>
      <c r="R44" s="13">
        <v>16</v>
      </c>
      <c r="S44" s="13">
        <v>17</v>
      </c>
      <c r="T44" s="13">
        <v>18</v>
      </c>
      <c r="U44" s="13">
        <v>19</v>
      </c>
      <c r="V44" s="13">
        <v>20</v>
      </c>
      <c r="W44" s="13">
        <v>21</v>
      </c>
      <c r="X44" s="13">
        <v>22</v>
      </c>
      <c r="Y44" s="13">
        <v>23</v>
      </c>
      <c r="Z44" s="13">
        <v>24</v>
      </c>
      <c r="AA44" s="13">
        <v>25</v>
      </c>
      <c r="AB44" s="13">
        <v>26</v>
      </c>
      <c r="AC44" s="13">
        <v>27</v>
      </c>
      <c r="AD44" s="13">
        <v>28</v>
      </c>
    </row>
    <row r="45" spans="1:30" ht="33" customHeight="1" x14ac:dyDescent="0.35">
      <c r="A45" s="30" t="str">
        <f t="shared" ref="A45:A60" si="53">A118</f>
        <v>Acidification</v>
      </c>
      <c r="B45" s="31"/>
      <c r="C45" s="32" t="str">
        <f t="shared" ref="C45:AB45" si="54">_xlfn.XLOOKUP(LARGE($C82:$AY82,C$44),$C82:$AY82,$C$81:$AY$81,"NA",0,1)</f>
        <v>Grow-out - feed</v>
      </c>
      <c r="D45" s="32" t="str">
        <f t="shared" si="54"/>
        <v>Grow-out - well boat and vessel operations</v>
      </c>
      <c r="E45" s="32" t="str">
        <f t="shared" si="54"/>
        <v>Grow-out - fish farm energy use</v>
      </c>
      <c r="F45" s="32" t="str">
        <f t="shared" si="54"/>
        <v>Packaging - consumer</v>
      </c>
      <c r="G45" s="32" t="str">
        <f t="shared" si="54"/>
        <v>Grow-out - oxygen</v>
      </c>
      <c r="H45" s="32" t="str">
        <f t="shared" si="54"/>
        <v>Juvenile - energy use</v>
      </c>
      <c r="I45" s="32" t="str">
        <f t="shared" si="54"/>
        <v>Juvenile - feed</v>
      </c>
      <c r="J45" s="32" t="str">
        <f t="shared" si="54"/>
        <v>Grow-out - equipment and construction</v>
      </c>
      <c r="K45" s="32" t="str">
        <f t="shared" si="54"/>
        <v>User</v>
      </c>
      <c r="L45" s="32" t="str">
        <f t="shared" si="54"/>
        <v>Preparation - energy use</v>
      </c>
      <c r="M45" s="32" t="str">
        <f t="shared" si="54"/>
        <v>Grow-out - other</v>
      </c>
      <c r="N45" s="32" t="str">
        <f t="shared" si="54"/>
        <v>Retailer and consumer - Fish waste</v>
      </c>
      <c r="O45" s="32" t="str">
        <f t="shared" si="54"/>
        <v>Juvenile - other</v>
      </c>
      <c r="P45" s="32" t="str">
        <f t="shared" si="54"/>
        <v>Retail</v>
      </c>
      <c r="Q45" s="32" t="str">
        <f t="shared" si="54"/>
        <v>Retailer and consumer - fish waste</v>
      </c>
      <c r="R45" s="32" t="str">
        <f t="shared" si="54"/>
        <v>Juvenile - oxygen</v>
      </c>
      <c r="S45" s="32" t="str">
        <f t="shared" si="54"/>
        <v>Juveniles - constrution and equipment</v>
      </c>
      <c r="T45" s="32" t="str">
        <f t="shared" si="54"/>
        <v>Packaging - transport</v>
      </c>
      <c r="U45" s="32" t="str">
        <f t="shared" si="54"/>
        <v>Fish coproducts - ensilage production</v>
      </c>
      <c r="V45" s="32" t="str">
        <f t="shared" si="54"/>
        <v>Preparation - fish waste handling</v>
      </c>
      <c r="W45" s="32" t="str">
        <f t="shared" si="54"/>
        <v>Grow-out -  checmials for lice treatment</v>
      </c>
      <c r="X45" s="32" t="str">
        <f t="shared" si="54"/>
        <v>Juveniles - sludge handling</v>
      </c>
      <c r="Y45" s="32" t="str">
        <f t="shared" si="54"/>
        <v>Juvenile - fish waste handling</v>
      </c>
      <c r="Z45" s="32" t="str">
        <f t="shared" si="54"/>
        <v>Grow-out - cleaning fish</v>
      </c>
      <c r="AA45" s="32" t="str">
        <f t="shared" si="54"/>
        <v>Storing</v>
      </c>
      <c r="AB45" s="32" t="str">
        <f t="shared" si="54"/>
        <v>Transport landing to preparation</v>
      </c>
      <c r="AC45" s="32"/>
      <c r="AD45" s="32"/>
    </row>
    <row r="46" spans="1:30" ht="51.45" x14ac:dyDescent="0.35">
      <c r="A46" s="30" t="str">
        <f t="shared" si="53"/>
        <v>Climate change</v>
      </c>
      <c r="B46" s="31"/>
      <c r="C46" s="32" t="str">
        <f t="shared" ref="C46:AB46" si="55">_xlfn.XLOOKUP(LARGE($C83:$AY83,C$44),$C83:$AY83,$C$81:$AY$81,"NA",0,1)</f>
        <v>Grow-out - feed</v>
      </c>
      <c r="D46" s="32" t="str">
        <f t="shared" si="55"/>
        <v>Packaging - consumer</v>
      </c>
      <c r="E46" s="32" t="str">
        <f t="shared" si="55"/>
        <v>Grow-out - oxygen</v>
      </c>
      <c r="F46" s="32" t="str">
        <f t="shared" si="55"/>
        <v>Grow-out - well boat and vessel operations</v>
      </c>
      <c r="G46" s="32" t="str">
        <f t="shared" si="55"/>
        <v>Juvenile - energy use</v>
      </c>
      <c r="H46" s="32" t="str">
        <f t="shared" si="55"/>
        <v>Retail</v>
      </c>
      <c r="I46" s="32" t="str">
        <f t="shared" si="55"/>
        <v>Grow-out - fish farm energy use</v>
      </c>
      <c r="J46" s="32" t="str">
        <f t="shared" si="55"/>
        <v>Juvenile - feed</v>
      </c>
      <c r="K46" s="32" t="str">
        <f t="shared" si="55"/>
        <v>Grow-out - equipment and construction</v>
      </c>
      <c r="L46" s="32" t="str">
        <f t="shared" si="55"/>
        <v>Grow-out - other</v>
      </c>
      <c r="M46" s="32" t="str">
        <f t="shared" si="55"/>
        <v>User</v>
      </c>
      <c r="N46" s="32" t="str">
        <f t="shared" si="55"/>
        <v>Packaging - transport</v>
      </c>
      <c r="O46" s="32" t="str">
        <f t="shared" si="55"/>
        <v>Preparation - energy use</v>
      </c>
      <c r="P46" s="32" t="str">
        <f t="shared" si="55"/>
        <v>Retailer and consumer - fish waste</v>
      </c>
      <c r="Q46" s="32" t="str">
        <f t="shared" si="55"/>
        <v>Juvenile - oxygen</v>
      </c>
      <c r="R46" s="32" t="str">
        <f t="shared" si="55"/>
        <v>Fish coproducts - ensilage production</v>
      </c>
      <c r="S46" s="32" t="str">
        <f t="shared" si="55"/>
        <v>Preparation - fish waste handling</v>
      </c>
      <c r="T46" s="32" t="str">
        <f t="shared" si="55"/>
        <v>Juvenile - other</v>
      </c>
      <c r="U46" s="32" t="str">
        <f t="shared" si="55"/>
        <v>Grow-out -  checmials for lice treatment</v>
      </c>
      <c r="V46" s="32" t="str">
        <f t="shared" si="55"/>
        <v>Juveniles - constrution and equipment</v>
      </c>
      <c r="W46" s="32" t="str">
        <f t="shared" si="55"/>
        <v>Juveniles - sludge handling</v>
      </c>
      <c r="X46" s="32" t="str">
        <f t="shared" si="55"/>
        <v>Retailer and consumer - Fish waste</v>
      </c>
      <c r="Y46" s="32" t="str">
        <f t="shared" si="55"/>
        <v>Juvenile - fish waste handling</v>
      </c>
      <c r="Z46" s="32" t="str">
        <f t="shared" si="55"/>
        <v>Storing</v>
      </c>
      <c r="AA46" s="32" t="str">
        <f t="shared" si="55"/>
        <v>Grow-out - cleaning fish</v>
      </c>
      <c r="AB46" s="32" t="str">
        <f t="shared" si="55"/>
        <v>Transport landing to preparation</v>
      </c>
      <c r="AC46" s="32"/>
      <c r="AD46" s="32"/>
    </row>
    <row r="47" spans="1:30" ht="51.45" x14ac:dyDescent="0.35">
      <c r="A47" s="30" t="str">
        <f t="shared" si="53"/>
        <v>Ecotoxicity, freshwater</v>
      </c>
      <c r="B47" s="31"/>
      <c r="C47" s="32" t="str">
        <f t="shared" ref="C47:AB47" si="56">_xlfn.XLOOKUP(LARGE($C84:$AY84,C$44),$C84:$AY84,$C$81:$AY$81,"NA",0,1)</f>
        <v>Grow-out - feed</v>
      </c>
      <c r="D47" s="32" t="str">
        <f t="shared" si="56"/>
        <v>Juvenile - feed</v>
      </c>
      <c r="E47" s="32" t="str">
        <f t="shared" si="56"/>
        <v>Grow-out - well boat and vessel operations</v>
      </c>
      <c r="F47" s="32" t="str">
        <f t="shared" si="56"/>
        <v>User</v>
      </c>
      <c r="G47" s="32" t="str">
        <f t="shared" si="56"/>
        <v>Packaging - consumer</v>
      </c>
      <c r="H47" s="32" t="str">
        <f t="shared" si="56"/>
        <v>Grow-out - fish farm energy use</v>
      </c>
      <c r="I47" s="32" t="str">
        <f t="shared" si="56"/>
        <v>Grow-out - oxygen</v>
      </c>
      <c r="J47" s="32" t="str">
        <f t="shared" si="56"/>
        <v>Juvenile - energy use</v>
      </c>
      <c r="K47" s="32" t="str">
        <f t="shared" si="56"/>
        <v>Grow-out -  checmials for lice treatment</v>
      </c>
      <c r="L47" s="32" t="str">
        <f t="shared" si="56"/>
        <v>Packaging - transport</v>
      </c>
      <c r="M47" s="32" t="str">
        <f t="shared" si="56"/>
        <v>Grow-out - equipment and construction</v>
      </c>
      <c r="N47" s="32" t="str">
        <f t="shared" si="56"/>
        <v>Grow-out - other</v>
      </c>
      <c r="O47" s="32" t="str">
        <f t="shared" si="56"/>
        <v>Preparation - energy use</v>
      </c>
      <c r="P47" s="32" t="str">
        <f t="shared" si="56"/>
        <v>Retail</v>
      </c>
      <c r="Q47" s="32" t="str">
        <f t="shared" si="56"/>
        <v>Juvenile - other</v>
      </c>
      <c r="R47" s="32" t="str">
        <f t="shared" si="56"/>
        <v>Retailer and consumer - Fish waste</v>
      </c>
      <c r="S47" s="32" t="str">
        <f t="shared" si="56"/>
        <v>Juvenile - oxygen</v>
      </c>
      <c r="T47" s="32" t="str">
        <f t="shared" si="56"/>
        <v>Preparation - fish waste handling</v>
      </c>
      <c r="U47" s="32" t="str">
        <f t="shared" si="56"/>
        <v>Retailer and consumer - fish waste</v>
      </c>
      <c r="V47" s="32" t="str">
        <f t="shared" si="56"/>
        <v>Fish coproducts - ensilage production</v>
      </c>
      <c r="W47" s="32" t="str">
        <f t="shared" si="56"/>
        <v>Juveniles - sludge handling</v>
      </c>
      <c r="X47" s="32" t="str">
        <f t="shared" si="56"/>
        <v>Juveniles - constrution and equipment</v>
      </c>
      <c r="Y47" s="32" t="str">
        <f t="shared" si="56"/>
        <v>Grow-out - cleaning fish</v>
      </c>
      <c r="Z47" s="32" t="str">
        <f t="shared" si="56"/>
        <v>Juvenile - fish waste handling</v>
      </c>
      <c r="AA47" s="32" t="str">
        <f t="shared" si="56"/>
        <v>Storing</v>
      </c>
      <c r="AB47" s="32" t="str">
        <f t="shared" si="56"/>
        <v>Transport landing to preparation</v>
      </c>
      <c r="AC47" s="32"/>
      <c r="AD47" s="32"/>
    </row>
    <row r="48" spans="1:30" ht="51.45" x14ac:dyDescent="0.35">
      <c r="A48" s="30" t="str">
        <f t="shared" si="53"/>
        <v>Particulate matter</v>
      </c>
      <c r="B48" s="31"/>
      <c r="C48" s="32" t="str">
        <f t="shared" ref="C48:AB48" si="57">_xlfn.XLOOKUP(LARGE($C85:$AY85,C$44),$C85:$AY85,$C$81:$AY$81,"NA",0,1)</f>
        <v>Grow-out - feed</v>
      </c>
      <c r="D48" s="32" t="str">
        <f t="shared" si="57"/>
        <v>Grow-out - well boat and vessel operations</v>
      </c>
      <c r="E48" s="32" t="str">
        <f t="shared" si="57"/>
        <v>Grow-out - fish farm energy use</v>
      </c>
      <c r="F48" s="32" t="str">
        <f t="shared" si="57"/>
        <v>Grow-out - oxygen</v>
      </c>
      <c r="G48" s="32" t="str">
        <f t="shared" si="57"/>
        <v>Packaging - consumer</v>
      </c>
      <c r="H48" s="32" t="str">
        <f t="shared" si="57"/>
        <v>Juvenile - energy use</v>
      </c>
      <c r="I48" s="32" t="str">
        <f t="shared" si="57"/>
        <v>Juvenile - feed</v>
      </c>
      <c r="J48" s="32" t="str">
        <f t="shared" si="57"/>
        <v>Grow-out - equipment and construction</v>
      </c>
      <c r="K48" s="32" t="str">
        <f t="shared" si="57"/>
        <v>User</v>
      </c>
      <c r="L48" s="32" t="str">
        <f t="shared" si="57"/>
        <v>Preparation - energy use</v>
      </c>
      <c r="M48" s="32" t="str">
        <f t="shared" si="57"/>
        <v>Grow-out - other</v>
      </c>
      <c r="N48" s="32" t="str">
        <f t="shared" si="57"/>
        <v>Retailer and consumer - Fish waste</v>
      </c>
      <c r="O48" s="32" t="str">
        <f t="shared" si="57"/>
        <v>Juvenile - other</v>
      </c>
      <c r="P48" s="32" t="str">
        <f t="shared" si="57"/>
        <v>Retail</v>
      </c>
      <c r="Q48" s="32" t="str">
        <f t="shared" si="57"/>
        <v>Retailer and consumer - fish waste</v>
      </c>
      <c r="R48" s="32" t="str">
        <f t="shared" si="57"/>
        <v>Juvenile - oxygen</v>
      </c>
      <c r="S48" s="32" t="str">
        <f t="shared" si="57"/>
        <v>Packaging - transport</v>
      </c>
      <c r="T48" s="32" t="str">
        <f t="shared" si="57"/>
        <v>Juveniles - constrution and equipment</v>
      </c>
      <c r="U48" s="32" t="str">
        <f t="shared" si="57"/>
        <v>Fish coproducts - ensilage production</v>
      </c>
      <c r="V48" s="32" t="str">
        <f t="shared" si="57"/>
        <v>Grow-out -  checmials for lice treatment</v>
      </c>
      <c r="W48" s="32" t="str">
        <f t="shared" si="57"/>
        <v>Juveniles - sludge handling</v>
      </c>
      <c r="X48" s="32" t="str">
        <f t="shared" si="57"/>
        <v>Grow-out - cleaning fish</v>
      </c>
      <c r="Y48" s="32" t="str">
        <f t="shared" si="57"/>
        <v>Juvenile - fish waste handling</v>
      </c>
      <c r="Z48" s="32" t="str">
        <f t="shared" si="57"/>
        <v>Preparation - fish waste handling</v>
      </c>
      <c r="AA48" s="32" t="str">
        <f t="shared" si="57"/>
        <v>Storing</v>
      </c>
      <c r="AB48" s="32" t="str">
        <f t="shared" si="57"/>
        <v>Transport landing to preparation</v>
      </c>
      <c r="AC48" s="32"/>
      <c r="AD48" s="32"/>
    </row>
    <row r="49" spans="1:36" ht="51.45" x14ac:dyDescent="0.35">
      <c r="A49" s="30" t="str">
        <f t="shared" si="53"/>
        <v>Eutrophication, marine</v>
      </c>
      <c r="B49" s="31"/>
      <c r="C49" s="32" t="str">
        <f t="shared" ref="C49:AB49" si="58">_xlfn.XLOOKUP(LARGE($C86:$AY86,C$44),$C86:$AY86,$C$81:$AY$81,"NA",0,1)</f>
        <v>Grow-out - other</v>
      </c>
      <c r="D49" s="32" t="str">
        <f t="shared" si="58"/>
        <v>Grow-out - feed</v>
      </c>
      <c r="E49" s="32" t="str">
        <f t="shared" si="58"/>
        <v>Grow-out - well boat and vessel operations</v>
      </c>
      <c r="F49" s="32" t="str">
        <f t="shared" si="58"/>
        <v>Juvenile - other</v>
      </c>
      <c r="G49" s="32" t="str">
        <f t="shared" si="58"/>
        <v>Grow-out - fish farm energy use</v>
      </c>
      <c r="H49" s="32" t="str">
        <f t="shared" si="58"/>
        <v>Juvenile - feed</v>
      </c>
      <c r="I49" s="32" t="str">
        <f t="shared" si="58"/>
        <v>User</v>
      </c>
      <c r="J49" s="32" t="str">
        <f t="shared" si="58"/>
        <v>Packaging - consumer</v>
      </c>
      <c r="K49" s="32" t="str">
        <f t="shared" si="58"/>
        <v>Grow-out - oxygen</v>
      </c>
      <c r="L49" s="32" t="str">
        <f t="shared" si="58"/>
        <v>Preparation - fish waste handling</v>
      </c>
      <c r="M49" s="32" t="str">
        <f t="shared" si="58"/>
        <v>Juvenile - energy use</v>
      </c>
      <c r="N49" s="32" t="str">
        <f t="shared" si="58"/>
        <v>Grow-out - equipment and construction</v>
      </c>
      <c r="O49" s="32" t="str">
        <f t="shared" si="58"/>
        <v>Retailer and consumer - fish waste</v>
      </c>
      <c r="P49" s="32" t="str">
        <f t="shared" si="58"/>
        <v>Preparation - energy use</v>
      </c>
      <c r="Q49" s="32" t="str">
        <f t="shared" si="58"/>
        <v>Retailer and consumer - Fish waste</v>
      </c>
      <c r="R49" s="32" t="str">
        <f t="shared" si="58"/>
        <v>Retail</v>
      </c>
      <c r="S49" s="32" t="str">
        <f t="shared" si="58"/>
        <v>Packaging - transport</v>
      </c>
      <c r="T49" s="32" t="str">
        <f t="shared" si="58"/>
        <v>Juvenile - oxygen</v>
      </c>
      <c r="U49" s="32" t="str">
        <f t="shared" si="58"/>
        <v>Juveniles - sludge handling</v>
      </c>
      <c r="V49" s="32" t="str">
        <f t="shared" si="58"/>
        <v>Fish coproducts - ensilage production</v>
      </c>
      <c r="W49" s="32" t="str">
        <f t="shared" si="58"/>
        <v>Grow-out -  checmials for lice treatment</v>
      </c>
      <c r="X49" s="32" t="str">
        <f t="shared" si="58"/>
        <v>Juveniles - constrution and equipment</v>
      </c>
      <c r="Y49" s="32" t="str">
        <f t="shared" si="58"/>
        <v>Grow-out - cleaning fish</v>
      </c>
      <c r="Z49" s="32" t="str">
        <f t="shared" si="58"/>
        <v>Juvenile - fish waste handling</v>
      </c>
      <c r="AA49" s="32" t="str">
        <f t="shared" si="58"/>
        <v>Storing</v>
      </c>
      <c r="AB49" s="32" t="str">
        <f t="shared" si="58"/>
        <v>Transport landing to preparation</v>
      </c>
      <c r="AC49" s="32"/>
      <c r="AD49" s="32"/>
    </row>
    <row r="50" spans="1:36" ht="51.45" x14ac:dyDescent="0.35">
      <c r="A50" s="30" t="str">
        <f t="shared" si="53"/>
        <v>Eutrophication, freshwater</v>
      </c>
      <c r="B50" s="31"/>
      <c r="C50" s="32" t="str">
        <f t="shared" ref="C50:AB50" si="59">_xlfn.XLOOKUP(LARGE($C87:$AY87,C$44),$C87:$AY87,$C$81:$AY$81,"NA",0,1)</f>
        <v>Grow-out - feed</v>
      </c>
      <c r="D50" s="32" t="str">
        <f t="shared" si="59"/>
        <v>Preparation - fish waste handling</v>
      </c>
      <c r="E50" s="32" t="str">
        <f t="shared" si="59"/>
        <v>Juvenile - feed</v>
      </c>
      <c r="F50" s="32" t="str">
        <f t="shared" si="59"/>
        <v>Retailer and consumer - fish waste</v>
      </c>
      <c r="G50" s="32" t="str">
        <f t="shared" si="59"/>
        <v>Retailer and consumer - Fish waste</v>
      </c>
      <c r="H50" s="32" t="str">
        <f t="shared" si="59"/>
        <v>User</v>
      </c>
      <c r="I50" s="32" t="str">
        <f t="shared" si="59"/>
        <v>Grow-out - well boat and vessel operations</v>
      </c>
      <c r="J50" s="32" t="str">
        <f t="shared" si="59"/>
        <v>Grow-out - other</v>
      </c>
      <c r="K50" s="32" t="str">
        <f t="shared" si="59"/>
        <v>Grow-out - fish farm energy use</v>
      </c>
      <c r="L50" s="32" t="str">
        <f t="shared" si="59"/>
        <v>Juvenile - other</v>
      </c>
      <c r="M50" s="32" t="str">
        <f t="shared" si="59"/>
        <v>Grow-out - oxygen</v>
      </c>
      <c r="N50" s="32" t="str">
        <f t="shared" si="59"/>
        <v>Grow-out -  checmials for lice treatment</v>
      </c>
      <c r="O50" s="32" t="str">
        <f t="shared" si="59"/>
        <v>Packaging - consumer</v>
      </c>
      <c r="P50" s="32" t="str">
        <f t="shared" si="59"/>
        <v>Juvenile - energy use</v>
      </c>
      <c r="Q50" s="32" t="str">
        <f t="shared" si="59"/>
        <v>Retail</v>
      </c>
      <c r="R50" s="32" t="str">
        <f t="shared" si="59"/>
        <v>Grow-out - equipment and construction</v>
      </c>
      <c r="S50" s="32" t="str">
        <f t="shared" si="59"/>
        <v>Preparation - energy use</v>
      </c>
      <c r="T50" s="32" t="str">
        <f t="shared" si="59"/>
        <v>Packaging - transport</v>
      </c>
      <c r="U50" s="32" t="str">
        <f t="shared" si="59"/>
        <v>Juvenile - oxygen</v>
      </c>
      <c r="V50" s="32" t="str">
        <f t="shared" si="59"/>
        <v>Juvenile - fish waste handling</v>
      </c>
      <c r="W50" s="32" t="str">
        <f t="shared" si="59"/>
        <v>Juveniles - sludge handling</v>
      </c>
      <c r="X50" s="32" t="str">
        <f t="shared" si="59"/>
        <v>Fish coproducts - ensilage production</v>
      </c>
      <c r="Y50" s="32" t="str">
        <f t="shared" si="59"/>
        <v>Grow-out - cleaning fish</v>
      </c>
      <c r="Z50" s="32" t="str">
        <f t="shared" si="59"/>
        <v>Juveniles - constrution and equipment</v>
      </c>
      <c r="AA50" s="32" t="str">
        <f t="shared" si="59"/>
        <v>Storing</v>
      </c>
      <c r="AB50" s="32" t="str">
        <f t="shared" si="59"/>
        <v>Grow-out - antifouling</v>
      </c>
      <c r="AC50" s="32"/>
      <c r="AD50" s="32"/>
    </row>
    <row r="51" spans="1:36" ht="51.45" x14ac:dyDescent="0.35">
      <c r="A51" s="30" t="str">
        <f t="shared" si="53"/>
        <v>Eutrophication, terrestrial</v>
      </c>
      <c r="B51" s="31"/>
      <c r="C51" s="32" t="str">
        <f t="shared" ref="C51:AB51" si="60">_xlfn.XLOOKUP(LARGE($C88:$AY88,C$44),$C88:$AY88,$C$81:$AY$81,"NA",0,1)</f>
        <v>Grow-out - feed</v>
      </c>
      <c r="D51" s="32" t="str">
        <f t="shared" si="60"/>
        <v>Grow-out - well boat and vessel operations</v>
      </c>
      <c r="E51" s="32" t="str">
        <f t="shared" si="60"/>
        <v>Grow-out - fish farm energy use</v>
      </c>
      <c r="F51" s="32" t="str">
        <f t="shared" si="60"/>
        <v>Juvenile - feed</v>
      </c>
      <c r="G51" s="32" t="str">
        <f t="shared" si="60"/>
        <v>Packaging - consumer</v>
      </c>
      <c r="H51" s="32" t="str">
        <f t="shared" si="60"/>
        <v>Grow-out - oxygen</v>
      </c>
      <c r="I51" s="32" t="str">
        <f t="shared" si="60"/>
        <v>Juvenile - energy use</v>
      </c>
      <c r="J51" s="32" t="str">
        <f t="shared" si="60"/>
        <v>Grow-out - equipment and construction</v>
      </c>
      <c r="K51" s="32" t="str">
        <f t="shared" si="60"/>
        <v>User</v>
      </c>
      <c r="L51" s="32" t="str">
        <f t="shared" si="60"/>
        <v>Preparation - energy use</v>
      </c>
      <c r="M51" s="32" t="str">
        <f t="shared" si="60"/>
        <v>Grow-out - other</v>
      </c>
      <c r="N51" s="32" t="str">
        <f t="shared" si="60"/>
        <v>Retail</v>
      </c>
      <c r="O51" s="32" t="str">
        <f t="shared" si="60"/>
        <v>Packaging - transport</v>
      </c>
      <c r="P51" s="32" t="str">
        <f t="shared" si="60"/>
        <v>Juvenile - oxygen</v>
      </c>
      <c r="Q51" s="32" t="str">
        <f t="shared" si="60"/>
        <v>Juvenile - other</v>
      </c>
      <c r="R51" s="32" t="str">
        <f t="shared" si="60"/>
        <v>Retailer and consumer - Fish waste</v>
      </c>
      <c r="S51" s="32" t="str">
        <f t="shared" si="60"/>
        <v>Juveniles - sludge handling</v>
      </c>
      <c r="T51" s="32" t="str">
        <f t="shared" si="60"/>
        <v>Fish coproducts - ensilage production</v>
      </c>
      <c r="U51" s="32" t="str">
        <f t="shared" si="60"/>
        <v>Grow-out -  checmials for lice treatment</v>
      </c>
      <c r="V51" s="32" t="str">
        <f t="shared" si="60"/>
        <v>Preparation - fish waste handling</v>
      </c>
      <c r="W51" s="32" t="str">
        <f t="shared" si="60"/>
        <v>Juveniles - constrution and equipment</v>
      </c>
      <c r="X51" s="32" t="str">
        <f t="shared" si="60"/>
        <v>Grow-out - cleaning fish</v>
      </c>
      <c r="Y51" s="32" t="str">
        <f t="shared" si="60"/>
        <v>Retailer and consumer - fish waste</v>
      </c>
      <c r="Z51" s="32" t="str">
        <f t="shared" si="60"/>
        <v>Juvenile - fish waste handling</v>
      </c>
      <c r="AA51" s="32" t="str">
        <f t="shared" si="60"/>
        <v>Storing</v>
      </c>
      <c r="AB51" s="32" t="str">
        <f t="shared" si="60"/>
        <v>Transport landing to preparation</v>
      </c>
      <c r="AC51" s="32"/>
      <c r="AD51" s="32"/>
    </row>
    <row r="52" spans="1:36" ht="51.45" x14ac:dyDescent="0.35">
      <c r="A52" s="30" t="str">
        <f t="shared" si="53"/>
        <v>Human toxicity, cancer</v>
      </c>
      <c r="B52" s="31"/>
      <c r="C52" s="32" t="str">
        <f t="shared" ref="C52:AB52" si="61">_xlfn.XLOOKUP(LARGE($C89:$AY89,C$44),$C89:$AY89,$C$81:$AY$81,"NA",0,1)</f>
        <v>Grow-out - equipment and construction</v>
      </c>
      <c r="D52" s="32" t="str">
        <f t="shared" si="61"/>
        <v>Grow-out - feed</v>
      </c>
      <c r="E52" s="32" t="str">
        <f t="shared" si="61"/>
        <v>Juveniles - constrution and equipment</v>
      </c>
      <c r="F52" s="32" t="str">
        <f t="shared" si="61"/>
        <v>Packaging - consumer</v>
      </c>
      <c r="G52" s="32" t="str">
        <f t="shared" si="61"/>
        <v>Grow-out - well boat and vessel operations</v>
      </c>
      <c r="H52" s="32" t="str">
        <f t="shared" si="61"/>
        <v>Grow-out - oxygen</v>
      </c>
      <c r="I52" s="32" t="str">
        <f t="shared" si="61"/>
        <v>Grow-out - fish farm energy use</v>
      </c>
      <c r="J52" s="32" t="str">
        <f t="shared" si="61"/>
        <v>Juvenile - energy use</v>
      </c>
      <c r="K52" s="32" t="str">
        <f t="shared" si="61"/>
        <v>Juvenile - feed</v>
      </c>
      <c r="L52" s="32" t="str">
        <f t="shared" si="61"/>
        <v>Grow-out - other</v>
      </c>
      <c r="M52" s="32" t="str">
        <f t="shared" si="61"/>
        <v>Packaging - transport</v>
      </c>
      <c r="N52" s="32" t="str">
        <f t="shared" si="61"/>
        <v>User</v>
      </c>
      <c r="O52" s="32" t="str">
        <f t="shared" si="61"/>
        <v>Retail</v>
      </c>
      <c r="P52" s="32" t="str">
        <f t="shared" si="61"/>
        <v>Preparation - energy use</v>
      </c>
      <c r="Q52" s="32" t="str">
        <f t="shared" si="61"/>
        <v>Juvenile - other</v>
      </c>
      <c r="R52" s="32" t="str">
        <f t="shared" si="61"/>
        <v>Retailer and consumer - Fish waste</v>
      </c>
      <c r="S52" s="32" t="str">
        <f t="shared" si="61"/>
        <v>Preparation - fish waste handling</v>
      </c>
      <c r="T52" s="32" t="str">
        <f t="shared" si="61"/>
        <v>Grow-out -  checmials for lice treatment</v>
      </c>
      <c r="U52" s="32" t="str">
        <f t="shared" si="61"/>
        <v>Juvenile - oxygen</v>
      </c>
      <c r="V52" s="32" t="str">
        <f t="shared" si="61"/>
        <v>Fish coproducts - ensilage production</v>
      </c>
      <c r="W52" s="32" t="str">
        <f t="shared" si="61"/>
        <v>Retailer and consumer - fish waste</v>
      </c>
      <c r="X52" s="32" t="str">
        <f t="shared" si="61"/>
        <v>Juveniles - sludge handling</v>
      </c>
      <c r="Y52" s="32" t="str">
        <f t="shared" si="61"/>
        <v>Juvenile - fish waste handling</v>
      </c>
      <c r="Z52" s="32" t="str">
        <f t="shared" si="61"/>
        <v>Grow-out - cleaning fish</v>
      </c>
      <c r="AA52" s="32" t="str">
        <f t="shared" si="61"/>
        <v>Storing</v>
      </c>
      <c r="AB52" s="32" t="str">
        <f t="shared" si="61"/>
        <v>Transport landing to preparation</v>
      </c>
      <c r="AC52" s="32"/>
      <c r="AD52" s="32"/>
    </row>
    <row r="53" spans="1:36" ht="51.45" x14ac:dyDescent="0.35">
      <c r="A53" s="30" t="str">
        <f t="shared" si="53"/>
        <v>Human toxicity, non-cancer</v>
      </c>
      <c r="B53" s="31"/>
      <c r="C53" s="32" t="str">
        <f t="shared" ref="C53:AB53" si="62">_xlfn.XLOOKUP(LARGE($C90:$AY90,C$44),$C90:$AY90,$C$81:$AY$81,"NA",0,1)</f>
        <v>Grow-out - feed</v>
      </c>
      <c r="D53" s="32" t="str">
        <f t="shared" si="62"/>
        <v>Packaging - consumer</v>
      </c>
      <c r="E53" s="32" t="str">
        <f t="shared" si="62"/>
        <v>Grow-out - well boat and vessel operations</v>
      </c>
      <c r="F53" s="32" t="str">
        <f t="shared" si="62"/>
        <v>Juvenile - feed</v>
      </c>
      <c r="G53" s="32" t="str">
        <f t="shared" si="62"/>
        <v>Grow-out - fish farm energy use</v>
      </c>
      <c r="H53" s="32" t="str">
        <f t="shared" si="62"/>
        <v>Grow-out - oxygen</v>
      </c>
      <c r="I53" s="32" t="str">
        <f t="shared" si="62"/>
        <v>Grow-out - equipment and construction</v>
      </c>
      <c r="J53" s="32" t="str">
        <f t="shared" si="62"/>
        <v>Packaging - transport</v>
      </c>
      <c r="K53" s="32" t="str">
        <f t="shared" si="62"/>
        <v>Juvenile - energy use</v>
      </c>
      <c r="L53" s="32" t="str">
        <f t="shared" si="62"/>
        <v>Retailer and consumer - fish waste</v>
      </c>
      <c r="M53" s="32" t="str">
        <f t="shared" si="62"/>
        <v>User</v>
      </c>
      <c r="N53" s="32" t="str">
        <f t="shared" si="62"/>
        <v>Retailer and consumer - Fish waste</v>
      </c>
      <c r="O53" s="32" t="str">
        <f t="shared" si="62"/>
        <v>Preparation - fish waste handling</v>
      </c>
      <c r="P53" s="32" t="str">
        <f t="shared" si="62"/>
        <v>Grow-out - other</v>
      </c>
      <c r="Q53" s="32" t="str">
        <f t="shared" si="62"/>
        <v>Juvenile - other</v>
      </c>
      <c r="R53" s="32" t="str">
        <f t="shared" si="62"/>
        <v>Preparation - energy use</v>
      </c>
      <c r="S53" s="32" t="str">
        <f t="shared" si="62"/>
        <v>Retail</v>
      </c>
      <c r="T53" s="32" t="str">
        <f t="shared" si="62"/>
        <v>Grow-out -  checmials for lice treatment</v>
      </c>
      <c r="U53" s="32" t="str">
        <f t="shared" si="62"/>
        <v>Juvenile - oxygen</v>
      </c>
      <c r="V53" s="32" t="str">
        <f t="shared" si="62"/>
        <v>Juveniles - constrution and equipment</v>
      </c>
      <c r="W53" s="32" t="str">
        <f t="shared" si="62"/>
        <v>Fish coproducts - ensilage production</v>
      </c>
      <c r="X53" s="32" t="str">
        <f t="shared" si="62"/>
        <v>Juveniles - sludge handling</v>
      </c>
      <c r="Y53" s="32" t="str">
        <f t="shared" si="62"/>
        <v>Juvenile - fish waste handling</v>
      </c>
      <c r="Z53" s="32" t="str">
        <f t="shared" si="62"/>
        <v>Grow-out - cleaning fish</v>
      </c>
      <c r="AA53" s="32" t="str">
        <f t="shared" si="62"/>
        <v>Storing</v>
      </c>
      <c r="AB53" s="32" t="str">
        <f t="shared" si="62"/>
        <v>Transport landing to preparation</v>
      </c>
      <c r="AC53" s="32"/>
      <c r="AD53" s="32"/>
    </row>
    <row r="54" spans="1:36" ht="77.150000000000006" x14ac:dyDescent="0.35">
      <c r="A54" s="30" t="str">
        <f t="shared" si="53"/>
        <v>Ionising radiation</v>
      </c>
      <c r="B54" s="31"/>
      <c r="C54" s="32" t="str">
        <f t="shared" ref="C54:AB54" si="63">_xlfn.XLOOKUP(LARGE($C91:$AY91,C$44),$C91:$AY91,$C$81:$AY$81,"NA",0,1)</f>
        <v>Grow-out - feed</v>
      </c>
      <c r="D54" s="32" t="str">
        <f t="shared" si="63"/>
        <v>Grow-out - oxygen</v>
      </c>
      <c r="E54" s="32" t="str">
        <f t="shared" si="63"/>
        <v>Juvenile - energy use</v>
      </c>
      <c r="F54" s="32" t="str">
        <f t="shared" si="63"/>
        <v>Packaging - consumer</v>
      </c>
      <c r="G54" s="32" t="str">
        <f t="shared" si="63"/>
        <v>Preparation - energy use</v>
      </c>
      <c r="H54" s="32" t="str">
        <f t="shared" si="63"/>
        <v>Retailer and consumer - Fish waste</v>
      </c>
      <c r="I54" s="32" t="str">
        <f t="shared" si="63"/>
        <v>User</v>
      </c>
      <c r="J54" s="32" t="str">
        <f t="shared" si="63"/>
        <v>Retailer and consumer - fish waste</v>
      </c>
      <c r="K54" s="32" t="str">
        <f t="shared" si="63"/>
        <v>Retail</v>
      </c>
      <c r="L54" s="32" t="str">
        <f t="shared" si="63"/>
        <v>Grow-out - equipment and construction</v>
      </c>
      <c r="M54" s="32" t="str">
        <f t="shared" si="63"/>
        <v>Juvenile - oxygen</v>
      </c>
      <c r="N54" s="32" t="str">
        <f t="shared" si="63"/>
        <v>Preparation - fish waste handling</v>
      </c>
      <c r="O54" s="32" t="str">
        <f t="shared" si="63"/>
        <v>Grow-out - other</v>
      </c>
      <c r="P54" s="32" t="str">
        <f t="shared" si="63"/>
        <v>Juvenile - feed</v>
      </c>
      <c r="Q54" s="32" t="str">
        <f t="shared" si="63"/>
        <v>Fish coproducts - ensilage production</v>
      </c>
      <c r="R54" s="32" t="str">
        <f t="shared" si="63"/>
        <v>Packaging - transport</v>
      </c>
      <c r="S54" s="32" t="str">
        <f t="shared" si="63"/>
        <v>Grow-out - well boat and vessel operations</v>
      </c>
      <c r="T54" s="32" t="str">
        <f t="shared" si="63"/>
        <v>Grow-out - fish farm energy use</v>
      </c>
      <c r="U54" s="32" t="str">
        <f t="shared" si="63"/>
        <v>Juvenile - other</v>
      </c>
      <c r="V54" s="32" t="str">
        <f t="shared" si="63"/>
        <v>Grow-out -  checmials for lice treatment</v>
      </c>
      <c r="W54" s="32" t="str">
        <f t="shared" si="63"/>
        <v>Juvenile - fish waste handling</v>
      </c>
      <c r="X54" s="32" t="str">
        <f t="shared" si="63"/>
        <v>Storing</v>
      </c>
      <c r="Y54" s="32" t="str">
        <f t="shared" si="63"/>
        <v>Juveniles - sludge handling</v>
      </c>
      <c r="Z54" s="32" t="str">
        <f t="shared" si="63"/>
        <v>Juveniles - constrution and equipment</v>
      </c>
      <c r="AA54" s="32" t="str">
        <f t="shared" si="63"/>
        <v>Transport landing to preparation</v>
      </c>
      <c r="AB54" s="32" t="str">
        <f t="shared" si="63"/>
        <v>Grow-out - cleaning fish</v>
      </c>
      <c r="AC54" s="32"/>
      <c r="AD54" s="32"/>
    </row>
    <row r="55" spans="1:36" ht="51.45" x14ac:dyDescent="0.35">
      <c r="A55" s="30" t="str">
        <f t="shared" si="53"/>
        <v>Land use</v>
      </c>
      <c r="B55" s="31"/>
      <c r="C55" s="32" t="str">
        <f t="shared" ref="C55:AB55" si="64">_xlfn.XLOOKUP(LARGE($C92:$AY92,C$44),$C92:$AY92,$C$81:$AY$81,"NA",0,1)</f>
        <v>Grow-out - feed</v>
      </c>
      <c r="D55" s="32" t="str">
        <f t="shared" si="64"/>
        <v>Juvenile - feed</v>
      </c>
      <c r="E55" s="32" t="str">
        <f t="shared" si="64"/>
        <v>User</v>
      </c>
      <c r="F55" s="32" t="str">
        <f t="shared" si="64"/>
        <v>Grow-out - well boat and vessel operations</v>
      </c>
      <c r="G55" s="32" t="str">
        <f t="shared" si="64"/>
        <v>Grow-out - fish farm energy use</v>
      </c>
      <c r="H55" s="32" t="str">
        <f t="shared" si="64"/>
        <v>Grow-out - oxygen</v>
      </c>
      <c r="I55" s="32" t="str">
        <f t="shared" si="64"/>
        <v>Juvenile - energy use</v>
      </c>
      <c r="J55" s="32" t="str">
        <f t="shared" si="64"/>
        <v>Packaging - transport</v>
      </c>
      <c r="K55" s="32" t="str">
        <f t="shared" si="64"/>
        <v>Preparation - energy use</v>
      </c>
      <c r="L55" s="32" t="str">
        <f t="shared" si="64"/>
        <v>Grow-out - equipment and construction</v>
      </c>
      <c r="M55" s="32" t="str">
        <f t="shared" si="64"/>
        <v>Packaging - consumer</v>
      </c>
      <c r="N55" s="32" t="str">
        <f t="shared" si="64"/>
        <v>Retail</v>
      </c>
      <c r="O55" s="32" t="str">
        <f t="shared" si="64"/>
        <v>Grow-out - other</v>
      </c>
      <c r="P55" s="32" t="str">
        <f t="shared" si="64"/>
        <v>Juvenile - oxygen</v>
      </c>
      <c r="Q55" s="32" t="str">
        <f t="shared" si="64"/>
        <v>Preparation - fish waste handling</v>
      </c>
      <c r="R55" s="32" t="str">
        <f t="shared" si="64"/>
        <v>Juvenile - other</v>
      </c>
      <c r="S55" s="32" t="str">
        <f t="shared" si="64"/>
        <v>Juveniles - sludge handling</v>
      </c>
      <c r="T55" s="32" t="str">
        <f t="shared" si="64"/>
        <v>Grow-out -  checmials for lice treatment</v>
      </c>
      <c r="U55" s="32" t="str">
        <f t="shared" si="64"/>
        <v>Retailer and consumer - Fish waste</v>
      </c>
      <c r="V55" s="32" t="str">
        <f t="shared" si="64"/>
        <v>Juvenile - fish waste handling</v>
      </c>
      <c r="W55" s="32" t="str">
        <f t="shared" si="64"/>
        <v>Grow-out - cleaning fish</v>
      </c>
      <c r="X55" s="32" t="str">
        <f t="shared" si="64"/>
        <v>Juveniles - constrution and equipment</v>
      </c>
      <c r="Y55" s="32" t="str">
        <f t="shared" si="64"/>
        <v>Storing</v>
      </c>
      <c r="Z55" s="32" t="str">
        <f t="shared" si="64"/>
        <v>Retailer and consumer - fish waste</v>
      </c>
      <c r="AA55" s="32" t="str">
        <f t="shared" si="64"/>
        <v>Fish coproducts - ensilage production</v>
      </c>
      <c r="AB55" s="32" t="str">
        <f t="shared" si="64"/>
        <v>Transport landing to preparation</v>
      </c>
      <c r="AC55" s="32"/>
      <c r="AD55" s="32"/>
    </row>
    <row r="56" spans="1:36" ht="51.45" x14ac:dyDescent="0.35">
      <c r="A56" s="30" t="str">
        <f t="shared" si="53"/>
        <v>Ozone depletion</v>
      </c>
      <c r="B56" s="31"/>
      <c r="C56" s="32" t="str">
        <f t="shared" ref="C56:AB56" si="65">_xlfn.XLOOKUP(LARGE($C93:$AY93,C$44),$C93:$AY93,$C$81:$AY$81,"NA",0,1)</f>
        <v>Retail</v>
      </c>
      <c r="D56" s="32" t="str">
        <f t="shared" si="65"/>
        <v>Grow-out - feed</v>
      </c>
      <c r="E56" s="32" t="str">
        <f t="shared" si="65"/>
        <v>Grow-out - cleaning fish</v>
      </c>
      <c r="F56" s="32" t="str">
        <f t="shared" si="65"/>
        <v>Juvenile - other</v>
      </c>
      <c r="G56" s="32" t="str">
        <f t="shared" si="65"/>
        <v>User</v>
      </c>
      <c r="H56" s="32" t="str">
        <f t="shared" si="65"/>
        <v>Juvenile - feed</v>
      </c>
      <c r="I56" s="32" t="str">
        <f t="shared" si="65"/>
        <v>Grow-out -  checmials for lice treatment</v>
      </c>
      <c r="J56" s="32" t="str">
        <f t="shared" si="65"/>
        <v>Storing</v>
      </c>
      <c r="K56" s="32" t="str">
        <f t="shared" si="65"/>
        <v>Packaging - consumer</v>
      </c>
      <c r="L56" s="32" t="str">
        <f t="shared" si="65"/>
        <v>Grow-out - oxygen</v>
      </c>
      <c r="M56" s="32" t="str">
        <f t="shared" si="65"/>
        <v>Juvenile - energy use</v>
      </c>
      <c r="N56" s="32" t="str">
        <f t="shared" si="65"/>
        <v>Preparation - fish waste handling</v>
      </c>
      <c r="O56" s="32" t="str">
        <f t="shared" si="65"/>
        <v>Preparation - energy use</v>
      </c>
      <c r="P56" s="32" t="str">
        <f t="shared" si="65"/>
        <v>Grow-out - other</v>
      </c>
      <c r="Q56" s="32" t="str">
        <f t="shared" si="65"/>
        <v>Retailer and consumer - Fish waste</v>
      </c>
      <c r="R56" s="32" t="str">
        <f t="shared" si="65"/>
        <v>Retailer and consumer - fish waste</v>
      </c>
      <c r="S56" s="32" t="str">
        <f t="shared" si="65"/>
        <v>Grow-out - equipment and construction</v>
      </c>
      <c r="T56" s="32" t="str">
        <f t="shared" si="65"/>
        <v>Juvenile - oxygen</v>
      </c>
      <c r="U56" s="32" t="str">
        <f t="shared" si="65"/>
        <v>Juvenile - fish waste handling</v>
      </c>
      <c r="V56" s="32" t="str">
        <f t="shared" si="65"/>
        <v>Packaging - transport</v>
      </c>
      <c r="W56" s="32" t="str">
        <f t="shared" si="65"/>
        <v>Fish coproducts - ensilage production</v>
      </c>
      <c r="X56" s="32" t="str">
        <f t="shared" si="65"/>
        <v>Grow-out - well boat and vessel operations</v>
      </c>
      <c r="Y56" s="32" t="str">
        <f t="shared" si="65"/>
        <v>Grow-out - fish farm energy use</v>
      </c>
      <c r="Z56" s="32" t="str">
        <f t="shared" si="65"/>
        <v>Grow-out - antifouling</v>
      </c>
      <c r="AA56" s="32" t="str">
        <f t="shared" si="65"/>
        <v>Juveniles - sludge handling</v>
      </c>
      <c r="AB56" s="32" t="str">
        <f t="shared" si="65"/>
        <v>Juveniles - constrution and equipment</v>
      </c>
      <c r="AC56" s="32"/>
      <c r="AD56" s="32"/>
    </row>
    <row r="57" spans="1:36" ht="51.45" x14ac:dyDescent="0.35">
      <c r="A57" s="30" t="str">
        <f t="shared" si="53"/>
        <v>Photochemical ozone formation</v>
      </c>
      <c r="B57" s="31"/>
      <c r="C57" s="32" t="str">
        <f t="shared" ref="C57:AB57" si="66">_xlfn.XLOOKUP(LARGE($C94:$AY94,C$44),$C94:$AY94,$C$81:$AY$81,"NA",0,1)</f>
        <v>Grow-out - feed</v>
      </c>
      <c r="D57" s="32" t="str">
        <f t="shared" si="66"/>
        <v>Grow-out - well boat and vessel operations</v>
      </c>
      <c r="E57" s="32" t="str">
        <f t="shared" si="66"/>
        <v>Grow-out - fish farm energy use</v>
      </c>
      <c r="F57" s="32" t="str">
        <f t="shared" si="66"/>
        <v>Packaging - consumer</v>
      </c>
      <c r="G57" s="32" t="str">
        <f t="shared" si="66"/>
        <v>Grow-out - oxygen</v>
      </c>
      <c r="H57" s="32" t="str">
        <f t="shared" si="66"/>
        <v>Juvenile - energy use</v>
      </c>
      <c r="I57" s="32" t="str">
        <f t="shared" si="66"/>
        <v>Juvenile - feed</v>
      </c>
      <c r="J57" s="32" t="str">
        <f t="shared" si="66"/>
        <v>Grow-out - equipment and construction</v>
      </c>
      <c r="K57" s="32" t="str">
        <f t="shared" si="66"/>
        <v>User</v>
      </c>
      <c r="L57" s="32" t="str">
        <f t="shared" si="66"/>
        <v>Grow-out - other</v>
      </c>
      <c r="M57" s="32" t="str">
        <f t="shared" si="66"/>
        <v>Preparation - energy use</v>
      </c>
      <c r="N57" s="32" t="str">
        <f t="shared" si="66"/>
        <v>Retail</v>
      </c>
      <c r="O57" s="32" t="str">
        <f t="shared" si="66"/>
        <v>Packaging - transport</v>
      </c>
      <c r="P57" s="32" t="str">
        <f t="shared" si="66"/>
        <v>Juvenile - oxygen</v>
      </c>
      <c r="Q57" s="32" t="str">
        <f t="shared" si="66"/>
        <v>Juvenile - other</v>
      </c>
      <c r="R57" s="32" t="str">
        <f t="shared" si="66"/>
        <v>Retailer and consumer - Fish waste</v>
      </c>
      <c r="S57" s="32" t="str">
        <f t="shared" si="66"/>
        <v>Fish coproducts - ensilage production</v>
      </c>
      <c r="T57" s="32" t="str">
        <f t="shared" si="66"/>
        <v>Preparation - fish waste handling</v>
      </c>
      <c r="U57" s="32" t="str">
        <f t="shared" si="66"/>
        <v>Grow-out -  checmials for lice treatment</v>
      </c>
      <c r="V57" s="32" t="str">
        <f t="shared" si="66"/>
        <v>Juveniles - sludge handling</v>
      </c>
      <c r="W57" s="32" t="str">
        <f t="shared" si="66"/>
        <v>Retailer and consumer - fish waste</v>
      </c>
      <c r="X57" s="32" t="str">
        <f t="shared" si="66"/>
        <v>Juveniles - constrution and equipment</v>
      </c>
      <c r="Y57" s="32" t="str">
        <f t="shared" si="66"/>
        <v>Grow-out - cleaning fish</v>
      </c>
      <c r="Z57" s="32" t="str">
        <f t="shared" si="66"/>
        <v>Juvenile - fish waste handling</v>
      </c>
      <c r="AA57" s="32" t="str">
        <f t="shared" si="66"/>
        <v>Storing</v>
      </c>
      <c r="AB57" s="32" t="str">
        <f t="shared" si="66"/>
        <v>Transport landing to preparation</v>
      </c>
      <c r="AC57" s="32"/>
      <c r="AD57" s="32"/>
    </row>
    <row r="58" spans="1:36" ht="51.45" x14ac:dyDescent="0.35">
      <c r="A58" s="30" t="str">
        <f t="shared" si="53"/>
        <v>Resource use, fossils</v>
      </c>
      <c r="B58" s="31"/>
      <c r="C58" s="32" t="str">
        <f t="shared" ref="C58:AB58" si="67">_xlfn.XLOOKUP(LARGE($C95:$AY95,C$44),$C95:$AY95,$C$81:$AY$81,"NA",0,1)</f>
        <v>Grow-out - feed</v>
      </c>
      <c r="D58" s="32" t="str">
        <f t="shared" si="67"/>
        <v>Grow-out - well boat and vessel operations</v>
      </c>
      <c r="E58" s="32" t="str">
        <f t="shared" si="67"/>
        <v>Grow-out - oxygen</v>
      </c>
      <c r="F58" s="32" t="str">
        <f t="shared" si="67"/>
        <v>Packaging - consumer</v>
      </c>
      <c r="G58" s="32" t="str">
        <f t="shared" si="67"/>
        <v>Juvenile - energy use</v>
      </c>
      <c r="H58" s="32" t="str">
        <f t="shared" si="67"/>
        <v>Grow-out - fish farm energy use</v>
      </c>
      <c r="I58" s="32" t="str">
        <f t="shared" si="67"/>
        <v>Grow-out - equipment and construction</v>
      </c>
      <c r="J58" s="32" t="str">
        <f t="shared" si="67"/>
        <v>Retailer and consumer - Fish waste</v>
      </c>
      <c r="K58" s="32" t="str">
        <f t="shared" si="67"/>
        <v>Grow-out - other</v>
      </c>
      <c r="L58" s="32" t="str">
        <f t="shared" si="67"/>
        <v>Retailer and consumer - fish waste</v>
      </c>
      <c r="M58" s="32" t="str">
        <f t="shared" si="67"/>
        <v>Packaging - transport</v>
      </c>
      <c r="N58" s="32" t="str">
        <f t="shared" si="67"/>
        <v>User</v>
      </c>
      <c r="O58" s="32" t="str">
        <f t="shared" si="67"/>
        <v>Preparation - energy use</v>
      </c>
      <c r="P58" s="32" t="str">
        <f t="shared" si="67"/>
        <v>Juvenile - feed</v>
      </c>
      <c r="Q58" s="32" t="str">
        <f t="shared" si="67"/>
        <v>Retail</v>
      </c>
      <c r="R58" s="32" t="str">
        <f t="shared" si="67"/>
        <v>Preparation - fish waste handling</v>
      </c>
      <c r="S58" s="32" t="str">
        <f t="shared" si="67"/>
        <v>Juvenile - oxygen</v>
      </c>
      <c r="T58" s="32" t="str">
        <f t="shared" si="67"/>
        <v>Fish coproducts - ensilage production</v>
      </c>
      <c r="U58" s="32" t="str">
        <f t="shared" si="67"/>
        <v>Juvenile - other</v>
      </c>
      <c r="V58" s="32" t="str">
        <f t="shared" si="67"/>
        <v>Grow-out -  checmials for lice treatment</v>
      </c>
      <c r="W58" s="32" t="str">
        <f t="shared" si="67"/>
        <v>Juveniles - sludge handling</v>
      </c>
      <c r="X58" s="32" t="str">
        <f t="shared" si="67"/>
        <v>Juveniles - constrution and equipment</v>
      </c>
      <c r="Y58" s="32" t="str">
        <f t="shared" si="67"/>
        <v>Juvenile - fish waste handling</v>
      </c>
      <c r="Z58" s="32" t="str">
        <f t="shared" si="67"/>
        <v>Storing</v>
      </c>
      <c r="AA58" s="32" t="str">
        <f t="shared" si="67"/>
        <v>Grow-out - cleaning fish</v>
      </c>
      <c r="AB58" s="32" t="str">
        <f t="shared" si="67"/>
        <v>Transport landing to preparation</v>
      </c>
      <c r="AC58" s="32"/>
      <c r="AD58" s="32"/>
    </row>
    <row r="59" spans="1:36" ht="51.45" x14ac:dyDescent="0.35">
      <c r="A59" s="30" t="str">
        <f t="shared" si="53"/>
        <v>Resource use, minerals and metals</v>
      </c>
      <c r="B59" s="31"/>
      <c r="C59" s="32" t="str">
        <f t="shared" ref="C59:AB59" si="68">_xlfn.XLOOKUP(LARGE($C96:$AY96,C$44),$C96:$AY96,$C$81:$AY$81,"NA",0,1)</f>
        <v>Grow-out - equipment and construction</v>
      </c>
      <c r="D59" s="32" t="str">
        <f t="shared" si="68"/>
        <v>Grow-out - feed</v>
      </c>
      <c r="E59" s="32" t="str">
        <f t="shared" si="68"/>
        <v>Juveniles - constrution and equipment</v>
      </c>
      <c r="F59" s="32" t="str">
        <f t="shared" si="68"/>
        <v>Grow-out - other</v>
      </c>
      <c r="G59" s="32" t="str">
        <f t="shared" si="68"/>
        <v>Grow-out - oxygen</v>
      </c>
      <c r="H59" s="32" t="str">
        <f t="shared" si="68"/>
        <v>Juvenile - other</v>
      </c>
      <c r="I59" s="32" t="str">
        <f t="shared" si="68"/>
        <v>Juvenile - energy use</v>
      </c>
      <c r="J59" s="32" t="str">
        <f t="shared" si="68"/>
        <v>Packaging - consumer</v>
      </c>
      <c r="K59" s="32" t="str">
        <f t="shared" si="68"/>
        <v>Grow-out - well boat and vessel operations</v>
      </c>
      <c r="L59" s="32" t="str">
        <f t="shared" si="68"/>
        <v>Preparation - fish waste handling</v>
      </c>
      <c r="M59" s="32" t="str">
        <f t="shared" si="68"/>
        <v>Grow-out -  checmials for lice treatment</v>
      </c>
      <c r="N59" s="32" t="str">
        <f t="shared" si="68"/>
        <v>Grow-out - fish farm energy use</v>
      </c>
      <c r="O59" s="32" t="str">
        <f t="shared" si="68"/>
        <v>Juvenile - feed</v>
      </c>
      <c r="P59" s="32" t="str">
        <f t="shared" si="68"/>
        <v>Retail</v>
      </c>
      <c r="Q59" s="32" t="str">
        <f t="shared" si="68"/>
        <v>User</v>
      </c>
      <c r="R59" s="32" t="str">
        <f t="shared" si="68"/>
        <v>Retailer and consumer - fish waste</v>
      </c>
      <c r="S59" s="32" t="str">
        <f t="shared" si="68"/>
        <v>Preparation - energy use</v>
      </c>
      <c r="T59" s="32" t="str">
        <f t="shared" si="68"/>
        <v>Retailer and consumer - Fish waste</v>
      </c>
      <c r="U59" s="32" t="str">
        <f t="shared" si="68"/>
        <v>Packaging - transport</v>
      </c>
      <c r="V59" s="32" t="str">
        <f t="shared" si="68"/>
        <v>Juvenile - oxygen</v>
      </c>
      <c r="W59" s="32" t="str">
        <f t="shared" si="68"/>
        <v>Juvenile - fish waste handling</v>
      </c>
      <c r="X59" s="32" t="str">
        <f t="shared" si="68"/>
        <v>Juveniles - sludge handling</v>
      </c>
      <c r="Y59" s="32" t="str">
        <f t="shared" si="68"/>
        <v>Fish coproducts - ensilage production</v>
      </c>
      <c r="Z59" s="32" t="str">
        <f t="shared" si="68"/>
        <v>Grow-out - cleaning fish</v>
      </c>
      <c r="AA59" s="32" t="str">
        <f t="shared" si="68"/>
        <v>Storing</v>
      </c>
      <c r="AB59" s="32" t="str">
        <f t="shared" si="68"/>
        <v>Grow-out - antifouling</v>
      </c>
      <c r="AC59" s="32"/>
      <c r="AD59" s="32"/>
    </row>
    <row r="60" spans="1:36" ht="51.45" x14ac:dyDescent="0.35">
      <c r="A60" s="30" t="str">
        <f t="shared" si="53"/>
        <v>Water use</v>
      </c>
      <c r="B60" s="31"/>
      <c r="C60" s="32" t="str">
        <f t="shared" ref="C60:AB60" si="69">_xlfn.XLOOKUP(LARGE($C97:$AY97,C$44),$C97:$AY97,$C$81:$AY$81,"NA",0,1)</f>
        <v>Grow-out - feed</v>
      </c>
      <c r="D60" s="32" t="str">
        <f t="shared" si="69"/>
        <v>Juvenile - other</v>
      </c>
      <c r="E60" s="32" t="str">
        <f t="shared" si="69"/>
        <v>Grow-out - oxygen</v>
      </c>
      <c r="F60" s="32" t="str">
        <f t="shared" si="69"/>
        <v>Packaging - consumer</v>
      </c>
      <c r="G60" s="32" t="str">
        <f t="shared" si="69"/>
        <v>User</v>
      </c>
      <c r="H60" s="32" t="str">
        <f t="shared" si="69"/>
        <v>Juvenile - energy use</v>
      </c>
      <c r="I60" s="32" t="str">
        <f t="shared" si="69"/>
        <v>Grow-out - other</v>
      </c>
      <c r="J60" s="32" t="str">
        <f t="shared" si="69"/>
        <v>Grow-out - well boat and vessel operations</v>
      </c>
      <c r="K60" s="32" t="str">
        <f t="shared" si="69"/>
        <v>Retailer and consumer - Fish waste</v>
      </c>
      <c r="L60" s="32" t="str">
        <f t="shared" si="69"/>
        <v>Juvenile - feed</v>
      </c>
      <c r="M60" s="32" t="str">
        <f t="shared" si="69"/>
        <v>Grow-out - equipment and construction</v>
      </c>
      <c r="N60" s="32" t="str">
        <f t="shared" si="69"/>
        <v>Juvenile - oxygen</v>
      </c>
      <c r="O60" s="32" t="str">
        <f t="shared" si="69"/>
        <v>Retailer and consumer - fish waste</v>
      </c>
      <c r="P60" s="32" t="str">
        <f t="shared" si="69"/>
        <v>Preparation - energy use</v>
      </c>
      <c r="Q60" s="32" t="str">
        <f t="shared" si="69"/>
        <v>Grow-out - fish farm energy use</v>
      </c>
      <c r="R60" s="32" t="str">
        <f t="shared" si="69"/>
        <v>Preparation - fish waste handling</v>
      </c>
      <c r="S60" s="32" t="str">
        <f t="shared" si="69"/>
        <v>Packaging - transport</v>
      </c>
      <c r="T60" s="32" t="str">
        <f t="shared" si="69"/>
        <v>Retail</v>
      </c>
      <c r="U60" s="32" t="str">
        <f t="shared" si="69"/>
        <v>Grow-out -  checmials for lice treatment</v>
      </c>
      <c r="V60" s="32" t="str">
        <f t="shared" si="69"/>
        <v>Fish coproducts - ensilage production</v>
      </c>
      <c r="W60" s="32" t="str">
        <f t="shared" si="69"/>
        <v>Juveniles - constrution and equipment</v>
      </c>
      <c r="X60" s="32" t="str">
        <f t="shared" si="69"/>
        <v>Juvenile - fish waste handling</v>
      </c>
      <c r="Y60" s="32" t="str">
        <f t="shared" si="69"/>
        <v>Juveniles - sludge handling</v>
      </c>
      <c r="Z60" s="32" t="str">
        <f t="shared" si="69"/>
        <v>Storing</v>
      </c>
      <c r="AA60" s="32" t="str">
        <f t="shared" si="69"/>
        <v>Grow-out - cleaning fish</v>
      </c>
      <c r="AB60" s="32" t="str">
        <f t="shared" si="69"/>
        <v>Transport landing to preparation</v>
      </c>
      <c r="AC60" s="32"/>
      <c r="AD60" s="32"/>
    </row>
    <row r="61" spans="1:36" x14ac:dyDescent="0.35">
      <c r="B61"/>
      <c r="C61"/>
      <c r="D61"/>
      <c r="E61"/>
      <c r="F61"/>
    </row>
    <row r="62" spans="1:36" x14ac:dyDescent="0.35">
      <c r="B62"/>
      <c r="C62"/>
      <c r="D62"/>
      <c r="E62"/>
      <c r="F62"/>
    </row>
    <row r="63" spans="1:36" ht="39.450000000000003" x14ac:dyDescent="0.35">
      <c r="A63" s="77" t="s">
        <v>179</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row>
    <row r="64" spans="1:36" x14ac:dyDescent="0.35">
      <c r="A64" s="33" t="str">
        <f t="shared" ref="A64:A79" si="70">A118</f>
        <v>Acidification</v>
      </c>
      <c r="B64" s="34"/>
      <c r="C64" s="35">
        <f t="shared" ref="C64:AD64" si="71">(_xlfn.XLOOKUP(LARGE($C82:$AY82,C$44),$C82:$AY82,$C82:$AY82,"NA",0,1))/$C6</f>
        <v>0.67827391789785285</v>
      </c>
      <c r="D64" s="35">
        <f t="shared" si="71"/>
        <v>9.7666844973521127E-2</v>
      </c>
      <c r="E64" s="35">
        <f t="shared" si="71"/>
        <v>5.3650638847246225E-2</v>
      </c>
      <c r="F64" s="35">
        <f t="shared" si="71"/>
        <v>3.7570557241031227E-2</v>
      </c>
      <c r="G64" s="35">
        <f t="shared" si="71"/>
        <v>3.1769715102020181E-2</v>
      </c>
      <c r="H64" s="35">
        <f t="shared" si="71"/>
        <v>2.2861913942436678E-2</v>
      </c>
      <c r="I64" s="35">
        <f t="shared" si="71"/>
        <v>1.8188555313450944E-2</v>
      </c>
      <c r="J64" s="35">
        <f t="shared" si="71"/>
        <v>1.5110472075399358E-2</v>
      </c>
      <c r="K64" s="35">
        <f t="shared" si="71"/>
        <v>6.5546365714511451E-3</v>
      </c>
      <c r="L64" s="35">
        <f t="shared" si="71"/>
        <v>6.2527017052125718E-3</v>
      </c>
      <c r="M64" s="35">
        <f t="shared" si="71"/>
        <v>5.5510528333268727E-3</v>
      </c>
      <c r="N64" s="35">
        <f t="shared" si="71"/>
        <v>4.9472852350353185E-3</v>
      </c>
      <c r="O64" s="35">
        <f t="shared" si="71"/>
        <v>4.4189976438293562E-3</v>
      </c>
      <c r="P64" s="35">
        <f t="shared" si="71"/>
        <v>4.2520447268746646E-3</v>
      </c>
      <c r="Q64" s="35">
        <f t="shared" si="71"/>
        <v>3.5256123642434956E-3</v>
      </c>
      <c r="R64" s="35">
        <f t="shared" si="71"/>
        <v>2.4810812258363917E-3</v>
      </c>
      <c r="S64" s="35">
        <f t="shared" si="71"/>
        <v>1.6167794593183857E-3</v>
      </c>
      <c r="T64" s="35">
        <f t="shared" si="71"/>
        <v>1.3217975075958538E-3</v>
      </c>
      <c r="U64" s="35">
        <f t="shared" si="71"/>
        <v>1.2563314730149454E-3</v>
      </c>
      <c r="V64" s="35">
        <f t="shared" si="71"/>
        <v>8.9465785175452583E-4</v>
      </c>
      <c r="W64" s="35">
        <f t="shared" si="71"/>
        <v>7.0860413573530846E-4</v>
      </c>
      <c r="X64" s="35">
        <f t="shared" si="71"/>
        <v>6.1284094709567144E-4</v>
      </c>
      <c r="Y64" s="35">
        <f t="shared" si="71"/>
        <v>2.0071993777254034E-4</v>
      </c>
      <c r="Z64" s="35">
        <f t="shared" si="71"/>
        <v>1.8769190631547208E-4</v>
      </c>
      <c r="AA64" s="35">
        <f t="shared" si="71"/>
        <v>1.0002524078561233E-4</v>
      </c>
      <c r="AB64" s="35">
        <f t="shared" si="71"/>
        <v>1.4672593393254926E-5</v>
      </c>
      <c r="AC64" s="35">
        <f t="shared" si="71"/>
        <v>9.5465000094893973E-6</v>
      </c>
      <c r="AD64" s="35">
        <f t="shared" si="71"/>
        <v>3.0474844048330295E-7</v>
      </c>
      <c r="AE64" s="35"/>
      <c r="AF64" s="35"/>
    </row>
    <row r="65" spans="1:32" x14ac:dyDescent="0.35">
      <c r="A65" s="33" t="str">
        <f t="shared" si="70"/>
        <v>Climate change</v>
      </c>
      <c r="B65" s="34"/>
      <c r="C65" s="35">
        <f t="shared" ref="C65:AD65" si="72">(_xlfn.XLOOKUP(LARGE($C83:$AY83,C$44),$C83:$AY83,$C83:$AY83,"NA",0,1))/$C7</f>
        <v>0.70590109666026735</v>
      </c>
      <c r="D65" s="35">
        <f t="shared" si="72"/>
        <v>4.8745623550930421E-2</v>
      </c>
      <c r="E65" s="35">
        <f t="shared" si="72"/>
        <v>4.31791429131222E-2</v>
      </c>
      <c r="F65" s="35">
        <f t="shared" si="72"/>
        <v>3.7240272336435849E-2</v>
      </c>
      <c r="G65" s="35">
        <f t="shared" si="72"/>
        <v>2.9164911631384245E-2</v>
      </c>
      <c r="H65" s="35">
        <f t="shared" si="72"/>
        <v>2.5289849789806643E-2</v>
      </c>
      <c r="I65" s="35">
        <f t="shared" si="72"/>
        <v>2.0508914829723071E-2</v>
      </c>
      <c r="J65" s="35">
        <f t="shared" si="72"/>
        <v>1.9199787541570465E-2</v>
      </c>
      <c r="K65" s="35">
        <f t="shared" si="72"/>
        <v>1.4420485756029798E-2</v>
      </c>
      <c r="L65" s="35">
        <f t="shared" si="72"/>
        <v>1.0512007399926904E-2</v>
      </c>
      <c r="M65" s="35">
        <f t="shared" si="72"/>
        <v>9.9859432206630076E-3</v>
      </c>
      <c r="N65" s="35">
        <f t="shared" si="72"/>
        <v>9.5754745819275847E-3</v>
      </c>
      <c r="O65" s="35">
        <f t="shared" si="72"/>
        <v>8.3514927921823721E-3</v>
      </c>
      <c r="P65" s="35">
        <f t="shared" si="72"/>
        <v>3.6396439858781575E-3</v>
      </c>
      <c r="Q65" s="35">
        <f t="shared" si="72"/>
        <v>3.3721096451444022E-3</v>
      </c>
      <c r="R65" s="35">
        <f t="shared" si="72"/>
        <v>3.362395434794321E-3</v>
      </c>
      <c r="S65" s="35">
        <f t="shared" si="72"/>
        <v>2.5192799956054012E-3</v>
      </c>
      <c r="T65" s="35">
        <f t="shared" si="72"/>
        <v>2.0700470927836651E-3</v>
      </c>
      <c r="U65" s="35">
        <f t="shared" si="72"/>
        <v>9.7141683160854994E-4</v>
      </c>
      <c r="V65" s="35">
        <f t="shared" si="72"/>
        <v>5.4191796739736094E-4</v>
      </c>
      <c r="W65" s="35">
        <f t="shared" si="72"/>
        <v>4.4929629213874052E-4</v>
      </c>
      <c r="X65" s="35">
        <f t="shared" si="72"/>
        <v>4.4052285901507451E-4</v>
      </c>
      <c r="Y65" s="35">
        <f t="shared" si="72"/>
        <v>2.6087896993191184E-4</v>
      </c>
      <c r="Z65" s="35">
        <f t="shared" si="72"/>
        <v>1.6786703464723802E-4</v>
      </c>
      <c r="AA65" s="35">
        <f t="shared" si="72"/>
        <v>1.1493933345766166E-4</v>
      </c>
      <c r="AB65" s="35">
        <f t="shared" si="72"/>
        <v>1.0509223416580223E-5</v>
      </c>
      <c r="AC65" s="35">
        <f t="shared" si="72"/>
        <v>4.0747333716100443E-6</v>
      </c>
      <c r="AD65" s="35">
        <f t="shared" si="72"/>
        <v>9.7596839576466439E-8</v>
      </c>
      <c r="AE65" s="35"/>
      <c r="AF65" s="35"/>
    </row>
    <row r="66" spans="1:32" x14ac:dyDescent="0.35">
      <c r="A66" s="33" t="str">
        <f t="shared" si="70"/>
        <v>Ecotoxicity, freshwater</v>
      </c>
      <c r="B66" s="34"/>
      <c r="C66" s="35">
        <f t="shared" ref="C66:AD66" si="73">(_xlfn.XLOOKUP(LARGE($C84:$AY84,C$44),$C84:$AY84,$C84:$AY84,"NA",0,1))/$C8</f>
        <v>0.94364313211894391</v>
      </c>
      <c r="D66" s="35">
        <f t="shared" si="73"/>
        <v>2.5758866086057208E-2</v>
      </c>
      <c r="E66" s="35">
        <f t="shared" si="73"/>
        <v>7.298760178672664E-3</v>
      </c>
      <c r="F66" s="35">
        <f t="shared" si="73"/>
        <v>4.8337811900723733E-3</v>
      </c>
      <c r="G66" s="35">
        <f t="shared" si="73"/>
        <v>4.081173171781056E-3</v>
      </c>
      <c r="H66" s="35">
        <f t="shared" si="73"/>
        <v>4.0092331904523102E-3</v>
      </c>
      <c r="I66" s="35">
        <f t="shared" si="73"/>
        <v>2.2831125698882862E-3</v>
      </c>
      <c r="J66" s="35">
        <f t="shared" si="73"/>
        <v>1.6522027402857049E-3</v>
      </c>
      <c r="K66" s="35">
        <f t="shared" si="73"/>
        <v>1.3173240876611205E-3</v>
      </c>
      <c r="L66" s="35">
        <f t="shared" si="73"/>
        <v>1.3115745336628811E-3</v>
      </c>
      <c r="M66" s="35">
        <f t="shared" si="73"/>
        <v>1.0881558700790528E-3</v>
      </c>
      <c r="N66" s="35">
        <f t="shared" si="73"/>
        <v>7.7851895280478317E-4</v>
      </c>
      <c r="O66" s="35">
        <f t="shared" si="73"/>
        <v>4.5084293410092212E-4</v>
      </c>
      <c r="P66" s="35">
        <f t="shared" si="73"/>
        <v>3.3173202388075458E-4</v>
      </c>
      <c r="Q66" s="35">
        <f t="shared" si="73"/>
        <v>2.8663603495949634E-4</v>
      </c>
      <c r="R66" s="35">
        <f t="shared" si="73"/>
        <v>2.4743607513968166E-4</v>
      </c>
      <c r="S66" s="35">
        <f t="shared" si="73"/>
        <v>1.7830149882992622E-4</v>
      </c>
      <c r="T66" s="35">
        <f t="shared" si="73"/>
        <v>1.5836802931393188E-4</v>
      </c>
      <c r="U66" s="35">
        <f t="shared" si="73"/>
        <v>9.3709534802677194E-5</v>
      </c>
      <c r="V66" s="35">
        <f t="shared" si="73"/>
        <v>8.969186990512396E-5</v>
      </c>
      <c r="W66" s="35">
        <f t="shared" si="73"/>
        <v>4.5025829542967836E-5</v>
      </c>
      <c r="X66" s="35">
        <f t="shared" si="73"/>
        <v>2.8170991612861538E-5</v>
      </c>
      <c r="Y66" s="35">
        <f t="shared" si="73"/>
        <v>1.3464103257811703E-5</v>
      </c>
      <c r="Z66" s="35">
        <f t="shared" si="73"/>
        <v>1.2057823234824978E-5</v>
      </c>
      <c r="AA66" s="35">
        <f t="shared" si="73"/>
        <v>7.2155393944461976E-6</v>
      </c>
      <c r="AB66" s="35">
        <f t="shared" si="73"/>
        <v>1.0543879755580972E-6</v>
      </c>
      <c r="AC66" s="35">
        <f t="shared" si="73"/>
        <v>4.3140088912158174E-7</v>
      </c>
      <c r="AD66" s="35">
        <f t="shared" si="73"/>
        <v>2.7232798668697557E-8</v>
      </c>
      <c r="AE66" s="35"/>
      <c r="AF66" s="35"/>
    </row>
    <row r="67" spans="1:32" x14ac:dyDescent="0.35">
      <c r="A67" s="33" t="str">
        <f t="shared" si="70"/>
        <v>Particulate matter</v>
      </c>
      <c r="B67" s="34"/>
      <c r="C67" s="35">
        <f t="shared" ref="C67:AD67" si="74">(_xlfn.XLOOKUP(LARGE($C85:$AY85,C$44),$C85:$AY85,$C85:$AY85,"NA",0,1))/$C9</f>
        <v>0.60215723780936459</v>
      </c>
      <c r="D67" s="35">
        <f t="shared" si="74"/>
        <v>0.16513138689529977</v>
      </c>
      <c r="E67" s="35">
        <f t="shared" si="74"/>
        <v>9.0664169981139922E-2</v>
      </c>
      <c r="F67" s="35">
        <f t="shared" si="74"/>
        <v>2.6078240617468041E-2</v>
      </c>
      <c r="G67" s="35">
        <f t="shared" si="74"/>
        <v>2.4995391432023169E-2</v>
      </c>
      <c r="H67" s="35">
        <f t="shared" si="74"/>
        <v>2.0443522952745208E-2</v>
      </c>
      <c r="I67" s="35">
        <f t="shared" si="74"/>
        <v>1.607321228844022E-2</v>
      </c>
      <c r="J67" s="35">
        <f t="shared" si="74"/>
        <v>1.5925733679741913E-2</v>
      </c>
      <c r="K67" s="35">
        <f t="shared" si="74"/>
        <v>6.5818297089936051E-3</v>
      </c>
      <c r="L67" s="35">
        <f t="shared" si="74"/>
        <v>5.2573658922292791E-3</v>
      </c>
      <c r="M67" s="35">
        <f t="shared" si="74"/>
        <v>4.1380944707238932E-3</v>
      </c>
      <c r="N67" s="35">
        <f t="shared" si="74"/>
        <v>4.0903475264283421E-3</v>
      </c>
      <c r="O67" s="35">
        <f t="shared" si="74"/>
        <v>3.7124734310505017E-3</v>
      </c>
      <c r="P67" s="35">
        <f t="shared" si="74"/>
        <v>3.4697767487799082E-3</v>
      </c>
      <c r="Q67" s="35">
        <f t="shared" si="74"/>
        <v>2.9740029640530803E-3</v>
      </c>
      <c r="R67" s="35">
        <f t="shared" si="74"/>
        <v>2.0366010352402871E-3</v>
      </c>
      <c r="S67" s="35">
        <f t="shared" si="74"/>
        <v>1.7106435015571066E-3</v>
      </c>
      <c r="T67" s="35">
        <f t="shared" si="74"/>
        <v>1.6580364864668619E-3</v>
      </c>
      <c r="U67" s="35">
        <f t="shared" si="74"/>
        <v>1.0092623939792411E-3</v>
      </c>
      <c r="V67" s="35">
        <f t="shared" si="74"/>
        <v>8.8212926423712388E-4</v>
      </c>
      <c r="W67" s="35">
        <f t="shared" si="74"/>
        <v>2.9837143327774882E-4</v>
      </c>
      <c r="X67" s="35">
        <f t="shared" si="74"/>
        <v>2.830655796330444E-4</v>
      </c>
      <c r="Y67" s="35">
        <f t="shared" si="74"/>
        <v>1.7871851096346687E-4</v>
      </c>
      <c r="Z67" s="35">
        <f t="shared" si="74"/>
        <v>1.4393861307057139E-4</v>
      </c>
      <c r="AA67" s="35">
        <f t="shared" si="74"/>
        <v>8.1828673491932813E-5</v>
      </c>
      <c r="AB67" s="35">
        <f t="shared" si="74"/>
        <v>1.664904000860587E-5</v>
      </c>
      <c r="AC67" s="35">
        <f t="shared" si="74"/>
        <v>7.7566818576026677E-6</v>
      </c>
      <c r="AD67" s="35">
        <f t="shared" si="74"/>
        <v>2.1238773522815934E-7</v>
      </c>
      <c r="AE67" s="35"/>
      <c r="AF67" s="35"/>
    </row>
    <row r="68" spans="1:32" x14ac:dyDescent="0.35">
      <c r="A68" s="33" t="str">
        <f t="shared" si="70"/>
        <v>Eutrophication, marine</v>
      </c>
      <c r="B68" s="34"/>
      <c r="C68" s="35">
        <f t="shared" ref="C68:AD68" si="75">(_xlfn.XLOOKUP(LARGE($C86:$AY86,C$44),$C86:$AY86,$C86:$AY86,"NA",0,1))/$C10</f>
        <v>0.79521691027059516</v>
      </c>
      <c r="D68" s="35">
        <f t="shared" si="75"/>
        <v>0.16683606508324211</v>
      </c>
      <c r="E68" s="35">
        <f t="shared" si="75"/>
        <v>1.148377403574535E-2</v>
      </c>
      <c r="F68" s="35">
        <f t="shared" si="75"/>
        <v>6.3246498511258563E-3</v>
      </c>
      <c r="G68" s="35">
        <f t="shared" si="75"/>
        <v>6.3045600307674865E-3</v>
      </c>
      <c r="H68" s="35">
        <f t="shared" si="75"/>
        <v>4.5305163641565782E-3</v>
      </c>
      <c r="I68" s="35">
        <f t="shared" si="75"/>
        <v>1.6048726897833878E-3</v>
      </c>
      <c r="J68" s="35">
        <f t="shared" si="75"/>
        <v>1.5310068259235439E-3</v>
      </c>
      <c r="K68" s="35">
        <f t="shared" si="75"/>
        <v>1.4908653176411676E-3</v>
      </c>
      <c r="L68" s="35">
        <f t="shared" si="75"/>
        <v>1.304624456114374E-3</v>
      </c>
      <c r="M68" s="35">
        <f t="shared" si="75"/>
        <v>1.2166714908907565E-3</v>
      </c>
      <c r="N68" s="35">
        <f t="shared" si="75"/>
        <v>5.5228475766407037E-4</v>
      </c>
      <c r="O68" s="35">
        <f t="shared" si="75"/>
        <v>3.8998300963075181E-4</v>
      </c>
      <c r="P68" s="35">
        <f t="shared" si="75"/>
        <v>3.0577725288061328E-4</v>
      </c>
      <c r="Q68" s="35">
        <f t="shared" si="75"/>
        <v>2.2648792161262E-4</v>
      </c>
      <c r="R68" s="35">
        <f t="shared" si="75"/>
        <v>2.0607312102811015E-4</v>
      </c>
      <c r="S68" s="35">
        <f t="shared" si="75"/>
        <v>1.3477216109155068E-4</v>
      </c>
      <c r="T68" s="35">
        <f t="shared" si="75"/>
        <v>1.1643031621006656E-4</v>
      </c>
      <c r="U68" s="35">
        <f t="shared" si="75"/>
        <v>6.7487955402442299E-5</v>
      </c>
      <c r="V68" s="35">
        <f t="shared" si="75"/>
        <v>5.6393545681408744E-5</v>
      </c>
      <c r="W68" s="35">
        <f t="shared" si="75"/>
        <v>3.6977315633241401E-5</v>
      </c>
      <c r="X68" s="35">
        <f t="shared" si="75"/>
        <v>2.5516630250503659E-5</v>
      </c>
      <c r="Y68" s="35">
        <f t="shared" si="75"/>
        <v>2.0896944021726192E-5</v>
      </c>
      <c r="Z68" s="35">
        <f t="shared" si="75"/>
        <v>9.2296635415965862E-6</v>
      </c>
      <c r="AA68" s="35">
        <f t="shared" si="75"/>
        <v>4.6939305379055572E-6</v>
      </c>
      <c r="AB68" s="35">
        <f t="shared" si="75"/>
        <v>1.6028671687636816E-6</v>
      </c>
      <c r="AC68" s="35">
        <f t="shared" si="75"/>
        <v>8.6552671788414723E-7</v>
      </c>
      <c r="AD68" s="35">
        <f t="shared" si="75"/>
        <v>1.0664940805335283E-8</v>
      </c>
      <c r="AE68" s="35"/>
      <c r="AF68" s="35"/>
    </row>
    <row r="69" spans="1:32" x14ac:dyDescent="0.35">
      <c r="A69" s="33" t="str">
        <f t="shared" si="70"/>
        <v>Eutrophication, freshwater</v>
      </c>
      <c r="B69" s="34"/>
      <c r="C69" s="35">
        <f t="shared" ref="C69:AD69" si="76">(_xlfn.XLOOKUP(LARGE($C87:$AY87,C$44),$C87:$AY87,$C87:$AY87,"NA",0,1))/$C11</f>
        <v>0.90454444108254828</v>
      </c>
      <c r="D69" s="35">
        <f t="shared" si="76"/>
        <v>2.5415931641013623E-2</v>
      </c>
      <c r="E69" s="35">
        <f t="shared" si="76"/>
        <v>2.4697315561598699E-2</v>
      </c>
      <c r="F69" s="35">
        <f t="shared" si="76"/>
        <v>1.2277938726120307E-2</v>
      </c>
      <c r="G69" s="35">
        <f t="shared" si="76"/>
        <v>1.0011134635705438E-2</v>
      </c>
      <c r="H69" s="35">
        <f t="shared" si="76"/>
        <v>5.0629077518175129E-3</v>
      </c>
      <c r="I69" s="35">
        <f t="shared" si="76"/>
        <v>4.4960201732217441E-3</v>
      </c>
      <c r="J69" s="35">
        <f t="shared" si="76"/>
        <v>4.234765864835309E-3</v>
      </c>
      <c r="K69" s="35">
        <f t="shared" si="76"/>
        <v>2.4688924629510979E-3</v>
      </c>
      <c r="L69" s="35">
        <f t="shared" si="76"/>
        <v>1.595329015218752E-3</v>
      </c>
      <c r="M69" s="35">
        <f t="shared" si="76"/>
        <v>1.4640947501656284E-3</v>
      </c>
      <c r="N69" s="35">
        <f t="shared" si="76"/>
        <v>8.9803623664467332E-4</v>
      </c>
      <c r="O69" s="35">
        <f t="shared" si="76"/>
        <v>7.405497339089956E-4</v>
      </c>
      <c r="P69" s="35">
        <f t="shared" si="76"/>
        <v>7.0838160570081232E-4</v>
      </c>
      <c r="Q69" s="35">
        <f t="shared" si="76"/>
        <v>5.9212479471946599E-4</v>
      </c>
      <c r="R69" s="35">
        <f t="shared" si="76"/>
        <v>2.6771271550910702E-4</v>
      </c>
      <c r="S69" s="35">
        <f t="shared" si="76"/>
        <v>1.8743287061514965E-4</v>
      </c>
      <c r="T69" s="35">
        <f t="shared" si="76"/>
        <v>1.2341003153547333E-4</v>
      </c>
      <c r="U69" s="35">
        <f t="shared" si="76"/>
        <v>1.1433964977152977E-4</v>
      </c>
      <c r="V69" s="35">
        <f t="shared" si="76"/>
        <v>3.1527897255852399E-5</v>
      </c>
      <c r="W69" s="35">
        <f t="shared" si="76"/>
        <v>2.7197324997216436E-5</v>
      </c>
      <c r="X69" s="35">
        <f t="shared" si="76"/>
        <v>2.0983622873361364E-5</v>
      </c>
      <c r="Y69" s="35">
        <f t="shared" si="76"/>
        <v>8.5742523715495494E-6</v>
      </c>
      <c r="Z69" s="35">
        <f t="shared" si="76"/>
        <v>4.4119386845446814E-6</v>
      </c>
      <c r="AA69" s="35">
        <f t="shared" si="76"/>
        <v>3.079619282660072E-6</v>
      </c>
      <c r="AB69" s="35">
        <f t="shared" si="76"/>
        <v>2.7267205830698356E-6</v>
      </c>
      <c r="AC69" s="35">
        <f t="shared" si="76"/>
        <v>5.1894995903561899E-7</v>
      </c>
      <c r="AD69" s="35">
        <f t="shared" si="76"/>
        <v>2.2037039105102574E-7</v>
      </c>
      <c r="AE69" s="35"/>
      <c r="AF69" s="35"/>
    </row>
    <row r="70" spans="1:32" x14ac:dyDescent="0.35">
      <c r="A70" s="33" t="str">
        <f t="shared" si="70"/>
        <v>Eutrophication, terrestrial</v>
      </c>
      <c r="B70" s="34"/>
      <c r="C70" s="35">
        <f t="shared" ref="C70:AD70" si="77">(_xlfn.XLOOKUP(LARGE($C88:$AY88,C$44),$C88:$AY88,$C88:$AY88,"NA",0,1))/$C12</f>
        <v>0.69579464005444325</v>
      </c>
      <c r="D70" s="35">
        <f t="shared" si="77"/>
        <v>0.13443860421760467</v>
      </c>
      <c r="E70" s="35">
        <f t="shared" si="77"/>
        <v>7.380510978299612E-2</v>
      </c>
      <c r="F70" s="35">
        <f t="shared" si="77"/>
        <v>1.870654410601226E-2</v>
      </c>
      <c r="G70" s="35">
        <f t="shared" si="77"/>
        <v>1.7842659009333663E-2</v>
      </c>
      <c r="H70" s="35">
        <f t="shared" si="77"/>
        <v>1.6671144628637832E-2</v>
      </c>
      <c r="I70" s="35">
        <f t="shared" si="77"/>
        <v>1.3728062706413042E-2</v>
      </c>
      <c r="J70" s="35">
        <f t="shared" si="77"/>
        <v>6.3730576245496807E-3</v>
      </c>
      <c r="K70" s="35">
        <f t="shared" si="77"/>
        <v>5.7542872838361649E-3</v>
      </c>
      <c r="L70" s="35">
        <f t="shared" si="77"/>
        <v>3.4292986718304735E-3</v>
      </c>
      <c r="M70" s="35">
        <f t="shared" si="77"/>
        <v>3.3230362162485465E-3</v>
      </c>
      <c r="N70" s="35">
        <f t="shared" si="77"/>
        <v>2.1886601882786221E-3</v>
      </c>
      <c r="O70" s="35">
        <f t="shared" si="77"/>
        <v>1.7055595232051968E-3</v>
      </c>
      <c r="P70" s="35">
        <f t="shared" si="77"/>
        <v>1.3019463404122268E-3</v>
      </c>
      <c r="Q70" s="35">
        <f t="shared" si="77"/>
        <v>1.0617318833601257E-3</v>
      </c>
      <c r="R70" s="35">
        <f t="shared" si="77"/>
        <v>9.1487166241292122E-4</v>
      </c>
      <c r="S70" s="35">
        <f t="shared" si="77"/>
        <v>7.9033419634173471E-4</v>
      </c>
      <c r="T70" s="35">
        <f t="shared" si="77"/>
        <v>4.8311713862076095E-4</v>
      </c>
      <c r="U70" s="35">
        <f t="shared" si="77"/>
        <v>3.9965597831441028E-4</v>
      </c>
      <c r="V70" s="35">
        <f t="shared" si="77"/>
        <v>3.9503321022242533E-4</v>
      </c>
      <c r="W70" s="35">
        <f t="shared" si="77"/>
        <v>3.0755692961325525E-4</v>
      </c>
      <c r="X70" s="35">
        <f t="shared" si="77"/>
        <v>2.5089741360452274E-4</v>
      </c>
      <c r="Y70" s="35">
        <f t="shared" si="77"/>
        <v>1.4870958013236954E-4</v>
      </c>
      <c r="Z70" s="35">
        <f t="shared" si="77"/>
        <v>1.0407928741592121E-4</v>
      </c>
      <c r="AA70" s="35">
        <f t="shared" si="77"/>
        <v>5.2485800666575259E-5</v>
      </c>
      <c r="AB70" s="35">
        <f t="shared" si="77"/>
        <v>1.8698774082852375E-5</v>
      </c>
      <c r="AC70" s="35">
        <f t="shared" si="77"/>
        <v>1.0087058601645968E-5</v>
      </c>
      <c r="AD70" s="35">
        <f t="shared" si="77"/>
        <v>1.3073280868213509E-7</v>
      </c>
      <c r="AE70" s="35"/>
      <c r="AF70" s="35"/>
    </row>
    <row r="71" spans="1:32" x14ac:dyDescent="0.35">
      <c r="A71" s="33" t="str">
        <f t="shared" si="70"/>
        <v>Human toxicity, cancer</v>
      </c>
      <c r="B71" s="34"/>
      <c r="C71" s="35">
        <f t="shared" ref="C71:AD71" si="78">(_xlfn.XLOOKUP(LARGE($C89:$AY89,C$44),$C89:$AY89,$C89:$AY89,"NA",0,1))/$C13</f>
        <v>0.44291896357742033</v>
      </c>
      <c r="D71" s="35">
        <f t="shared" si="78"/>
        <v>0.31632665951580335</v>
      </c>
      <c r="E71" s="35">
        <f t="shared" si="78"/>
        <v>9.0530800572625317E-2</v>
      </c>
      <c r="F71" s="35">
        <f t="shared" si="78"/>
        <v>5.2457761392030726E-2</v>
      </c>
      <c r="G71" s="35">
        <f t="shared" si="78"/>
        <v>2.4324395261036566E-2</v>
      </c>
      <c r="H71" s="35">
        <f t="shared" si="78"/>
        <v>1.4087821223544229E-2</v>
      </c>
      <c r="I71" s="35">
        <f t="shared" si="78"/>
        <v>1.3371678058337446E-2</v>
      </c>
      <c r="J71" s="35">
        <f t="shared" si="78"/>
        <v>9.5211747793528482E-3</v>
      </c>
      <c r="K71" s="35">
        <f t="shared" si="78"/>
        <v>8.6042474001884299E-3</v>
      </c>
      <c r="L71" s="35">
        <f t="shared" si="78"/>
        <v>5.1857694987285565E-3</v>
      </c>
      <c r="M71" s="35">
        <f t="shared" si="78"/>
        <v>5.1365026917468007E-3</v>
      </c>
      <c r="N71" s="35">
        <f t="shared" si="78"/>
        <v>3.3253080270784817E-3</v>
      </c>
      <c r="O71" s="35">
        <f t="shared" si="78"/>
        <v>2.943392394331423E-3</v>
      </c>
      <c r="P71" s="35">
        <f t="shared" si="78"/>
        <v>2.6742057931678051E-3</v>
      </c>
      <c r="Q71" s="35">
        <f t="shared" si="78"/>
        <v>2.3354706957024267E-3</v>
      </c>
      <c r="R71" s="35">
        <f t="shared" si="78"/>
        <v>1.3963673948951931E-3</v>
      </c>
      <c r="S71" s="35">
        <f t="shared" si="78"/>
        <v>1.1168060012315072E-3</v>
      </c>
      <c r="T71" s="35">
        <f t="shared" si="78"/>
        <v>1.1063674760843135E-3</v>
      </c>
      <c r="U71" s="35">
        <f t="shared" si="78"/>
        <v>1.1001996265959167E-3</v>
      </c>
      <c r="V71" s="35">
        <f t="shared" si="78"/>
        <v>5.9047350397007563E-4</v>
      </c>
      <c r="W71" s="35">
        <f t="shared" si="78"/>
        <v>5.2177303427097311E-4</v>
      </c>
      <c r="X71" s="35">
        <f t="shared" si="78"/>
        <v>1.9288385618976603E-4</v>
      </c>
      <c r="Y71" s="35">
        <f t="shared" si="78"/>
        <v>1.0648992899555684E-4</v>
      </c>
      <c r="Z71" s="35">
        <f t="shared" si="78"/>
        <v>6.9546903966084578E-5</v>
      </c>
      <c r="AA71" s="35">
        <f t="shared" si="78"/>
        <v>4.5076787439152457E-5</v>
      </c>
      <c r="AB71" s="35">
        <f t="shared" si="78"/>
        <v>7.5949524916448215E-6</v>
      </c>
      <c r="AC71" s="35">
        <f t="shared" si="78"/>
        <v>1.9423189972670629E-6</v>
      </c>
      <c r="AD71" s="35">
        <f t="shared" si="78"/>
        <v>3.2733377792558694E-7</v>
      </c>
      <c r="AE71" s="35"/>
      <c r="AF71" s="35"/>
    </row>
    <row r="72" spans="1:32" x14ac:dyDescent="0.35">
      <c r="A72" s="33" t="str">
        <f t="shared" si="70"/>
        <v>Human toxicity, non-cancer</v>
      </c>
      <c r="B72" s="34"/>
      <c r="C72" s="35">
        <f t="shared" ref="C72:AD72" si="79">(_xlfn.XLOOKUP(LARGE($C90:$AY90,C$44),$C90:$AY90,$C90:$AY90,"NA",0,1))/$C14</f>
        <v>0.84790763643674527</v>
      </c>
      <c r="D72" s="35">
        <f t="shared" si="79"/>
        <v>2.8206874960119289E-2</v>
      </c>
      <c r="E72" s="35">
        <f t="shared" si="79"/>
        <v>2.6520250076531252E-2</v>
      </c>
      <c r="F72" s="35">
        <f t="shared" si="79"/>
        <v>2.3129244251834914E-2</v>
      </c>
      <c r="G72" s="35">
        <f t="shared" si="79"/>
        <v>1.456892077423262E-2</v>
      </c>
      <c r="H72" s="35">
        <f t="shared" si="79"/>
        <v>9.1864142546629456E-3</v>
      </c>
      <c r="I72" s="35">
        <f t="shared" si="79"/>
        <v>8.634775553949604E-3</v>
      </c>
      <c r="J72" s="35">
        <f t="shared" si="79"/>
        <v>7.3370082337764582E-3</v>
      </c>
      <c r="K72" s="35">
        <f t="shared" si="79"/>
        <v>6.4984773181991926E-3</v>
      </c>
      <c r="L72" s="35">
        <f t="shared" si="79"/>
        <v>5.1614824840318149E-3</v>
      </c>
      <c r="M72" s="35">
        <f t="shared" si="79"/>
        <v>4.7674807442474772E-3</v>
      </c>
      <c r="N72" s="35">
        <f t="shared" si="79"/>
        <v>4.6887163403765402E-3</v>
      </c>
      <c r="O72" s="35">
        <f t="shared" si="79"/>
        <v>3.2481803946053526E-3</v>
      </c>
      <c r="P72" s="35">
        <f t="shared" si="79"/>
        <v>2.8396600682833286E-3</v>
      </c>
      <c r="Q72" s="35">
        <f t="shared" si="79"/>
        <v>1.7975328960679454E-3</v>
      </c>
      <c r="R72" s="35">
        <f t="shared" si="79"/>
        <v>1.782653007280792E-3</v>
      </c>
      <c r="S72" s="35">
        <f t="shared" si="79"/>
        <v>1.2861682920151535E-3</v>
      </c>
      <c r="T72" s="35">
        <f t="shared" si="79"/>
        <v>7.8342429929994888E-4</v>
      </c>
      <c r="U72" s="35">
        <f t="shared" si="79"/>
        <v>7.1742033477069486E-4</v>
      </c>
      <c r="V72" s="35">
        <f t="shared" si="79"/>
        <v>3.5536107717878599E-4</v>
      </c>
      <c r="W72" s="35">
        <f t="shared" si="79"/>
        <v>2.6625972223920619E-4</v>
      </c>
      <c r="X72" s="35">
        <f t="shared" si="79"/>
        <v>1.7168185576282201E-4</v>
      </c>
      <c r="Y72" s="35">
        <f t="shared" si="79"/>
        <v>5.6462542733171687E-5</v>
      </c>
      <c r="Z72" s="35">
        <f t="shared" si="79"/>
        <v>5.3220703902298342E-5</v>
      </c>
      <c r="AA72" s="35">
        <f t="shared" si="79"/>
        <v>2.8655600607944586E-5</v>
      </c>
      <c r="AB72" s="35">
        <f t="shared" si="79"/>
        <v>3.9006021401860255E-6</v>
      </c>
      <c r="AC72" s="35">
        <f t="shared" si="79"/>
        <v>1.5254099135552046E-6</v>
      </c>
      <c r="AD72" s="35">
        <f t="shared" si="79"/>
        <v>6.1176449138269304E-7</v>
      </c>
      <c r="AE72" s="35"/>
      <c r="AF72" s="35"/>
    </row>
    <row r="73" spans="1:32" x14ac:dyDescent="0.35">
      <c r="A73" s="33" t="str">
        <f t="shared" si="70"/>
        <v>Ionising radiation</v>
      </c>
      <c r="B73" s="34"/>
      <c r="C73" s="35">
        <f t="shared" ref="C73:AD73" si="80">(_xlfn.XLOOKUP(LARGE($C91:$AY91,C$44),$C91:$AY91,$C91:$AY91,"NA",0,1))/$C15</f>
        <v>0.36658807712303687</v>
      </c>
      <c r="D73" s="35">
        <f t="shared" si="80"/>
        <v>0.20649229028953922</v>
      </c>
      <c r="E73" s="35">
        <f t="shared" si="80"/>
        <v>0.13599581141627048</v>
      </c>
      <c r="F73" s="35">
        <f t="shared" si="80"/>
        <v>4.4914248844519347E-2</v>
      </c>
      <c r="G73" s="35">
        <f t="shared" si="80"/>
        <v>3.9675902394365699E-2</v>
      </c>
      <c r="H73" s="35">
        <f t="shared" si="80"/>
        <v>3.0712979685974903E-2</v>
      </c>
      <c r="I73" s="35">
        <f t="shared" si="80"/>
        <v>2.8782512342991461E-2</v>
      </c>
      <c r="J73" s="35">
        <f t="shared" si="80"/>
        <v>2.6360843455087612E-2</v>
      </c>
      <c r="K73" s="35">
        <f t="shared" si="80"/>
        <v>2.6263861019994419E-2</v>
      </c>
      <c r="L73" s="35">
        <f t="shared" si="80"/>
        <v>2.2507011961842835E-2</v>
      </c>
      <c r="M73" s="35">
        <f t="shared" si="80"/>
        <v>1.6126180092844628E-2</v>
      </c>
      <c r="N73" s="35">
        <f t="shared" si="80"/>
        <v>1.3878631840913999E-2</v>
      </c>
      <c r="O73" s="35">
        <f t="shared" si="80"/>
        <v>1.1308098562618276E-2</v>
      </c>
      <c r="P73" s="35">
        <f t="shared" si="80"/>
        <v>1.0007465738791696E-2</v>
      </c>
      <c r="Q73" s="35">
        <f t="shared" si="80"/>
        <v>5.5697842643062561E-3</v>
      </c>
      <c r="R73" s="35">
        <f t="shared" si="80"/>
        <v>4.6432225619017975E-3</v>
      </c>
      <c r="S73" s="35">
        <f t="shared" si="80"/>
        <v>2.8866276647864664E-3</v>
      </c>
      <c r="T73" s="35">
        <f t="shared" si="80"/>
        <v>1.9296780672593584E-3</v>
      </c>
      <c r="U73" s="35">
        <f t="shared" si="80"/>
        <v>1.8533099661399671E-3</v>
      </c>
      <c r="V73" s="35">
        <f t="shared" si="80"/>
        <v>1.3217167956278589E-3</v>
      </c>
      <c r="W73" s="35">
        <f t="shared" si="80"/>
        <v>9.8081333316101535E-4</v>
      </c>
      <c r="X73" s="35">
        <f t="shared" si="80"/>
        <v>6.5000047058795377E-4</v>
      </c>
      <c r="Y73" s="35">
        <f t="shared" si="80"/>
        <v>3.5459593209088736E-4</v>
      </c>
      <c r="Z73" s="35">
        <f t="shared" si="80"/>
        <v>1.7851505635867299E-4</v>
      </c>
      <c r="AA73" s="35">
        <f t="shared" si="80"/>
        <v>8.2840433523814303E-6</v>
      </c>
      <c r="AB73" s="35">
        <f t="shared" si="80"/>
        <v>7.6160267175888961E-6</v>
      </c>
      <c r="AC73" s="35">
        <f t="shared" si="80"/>
        <v>1.8394505385643661E-6</v>
      </c>
      <c r="AD73" s="35">
        <f t="shared" si="80"/>
        <v>8.1598379802758574E-8</v>
      </c>
      <c r="AE73" s="35"/>
      <c r="AF73" s="35"/>
    </row>
    <row r="74" spans="1:32" x14ac:dyDescent="0.35">
      <c r="A74" s="33" t="str">
        <f t="shared" si="70"/>
        <v>Land use</v>
      </c>
      <c r="B74" s="34"/>
      <c r="C74" s="35">
        <f t="shared" ref="C74:AD74" si="81">(_xlfn.XLOOKUP(LARGE($C92:$AY92,C$44),$C92:$AY92,$C92:$AY92,"NA",0,1))/$C16</f>
        <v>0.94011571886026801</v>
      </c>
      <c r="D74" s="35">
        <f t="shared" si="81"/>
        <v>2.5665113907213825E-2</v>
      </c>
      <c r="E74" s="35">
        <f t="shared" si="81"/>
        <v>1.0603691283850809E-2</v>
      </c>
      <c r="F74" s="35">
        <f t="shared" si="81"/>
        <v>8.6384813765285635E-3</v>
      </c>
      <c r="G74" s="35">
        <f t="shared" si="81"/>
        <v>4.7462129018426679E-3</v>
      </c>
      <c r="H74" s="35">
        <f t="shared" si="81"/>
        <v>3.3462659661176353E-3</v>
      </c>
      <c r="I74" s="35">
        <f t="shared" si="81"/>
        <v>2.3748900215067219E-3</v>
      </c>
      <c r="J74" s="35">
        <f t="shared" si="81"/>
        <v>1.5109600482472222E-3</v>
      </c>
      <c r="K74" s="35">
        <f t="shared" si="81"/>
        <v>6.5599788741079845E-4</v>
      </c>
      <c r="L74" s="35">
        <f t="shared" si="81"/>
        <v>5.1899689648727122E-4</v>
      </c>
      <c r="M74" s="35">
        <f t="shared" si="81"/>
        <v>4.6045017690313152E-4</v>
      </c>
      <c r="N74" s="35">
        <f t="shared" si="81"/>
        <v>4.0473858046152951E-4</v>
      </c>
      <c r="O74" s="35">
        <f t="shared" si="81"/>
        <v>2.6463525767129672E-4</v>
      </c>
      <c r="P74" s="35">
        <f t="shared" si="81"/>
        <v>2.6132931277519E-4</v>
      </c>
      <c r="Q74" s="35">
        <f t="shared" si="81"/>
        <v>1.1804768764228209E-4</v>
      </c>
      <c r="R74" s="35">
        <f t="shared" si="81"/>
        <v>1.0776675809032687E-4</v>
      </c>
      <c r="S74" s="35">
        <f t="shared" si="81"/>
        <v>6.0179070159083283E-5</v>
      </c>
      <c r="T74" s="35">
        <f t="shared" si="81"/>
        <v>4.2783560316778483E-5</v>
      </c>
      <c r="U74" s="35">
        <f t="shared" si="81"/>
        <v>2.4680244294933208E-5</v>
      </c>
      <c r="V74" s="35">
        <f t="shared" si="81"/>
        <v>1.649175397443096E-5</v>
      </c>
      <c r="W74" s="35">
        <f t="shared" si="81"/>
        <v>1.6253336872897519E-5</v>
      </c>
      <c r="X74" s="35">
        <f t="shared" si="81"/>
        <v>1.3812361560575351E-5</v>
      </c>
      <c r="Y74" s="35">
        <f t="shared" si="81"/>
        <v>1.0503821090941147E-5</v>
      </c>
      <c r="Z74" s="35">
        <f t="shared" si="81"/>
        <v>1.0408499366717571E-5</v>
      </c>
      <c r="AA74" s="35">
        <f t="shared" si="81"/>
        <v>9.8251205072783826E-6</v>
      </c>
      <c r="AB74" s="35">
        <f t="shared" si="81"/>
        <v>1.247582810464688E-6</v>
      </c>
      <c r="AC74" s="35">
        <f t="shared" si="81"/>
        <v>5.0907803056718433E-7</v>
      </c>
      <c r="AD74" s="35">
        <f t="shared" si="81"/>
        <v>8.6479978042516224E-9</v>
      </c>
      <c r="AE74" s="35"/>
      <c r="AF74" s="35"/>
    </row>
    <row r="75" spans="1:32" x14ac:dyDescent="0.35">
      <c r="A75" s="33" t="str">
        <f t="shared" si="70"/>
        <v>Ozone depletion</v>
      </c>
      <c r="B75" s="34"/>
      <c r="C75" s="35">
        <f t="shared" ref="C75:AD75" si="82">(_xlfn.XLOOKUP(LARGE($C93:$AY93,C$44),$C93:$AY93,$C93:$AY93,"NA",0,1))/$C17</f>
        <v>0.83556449735184901</v>
      </c>
      <c r="D75" s="35">
        <f t="shared" si="82"/>
        <v>7.6848490045582557E-2</v>
      </c>
      <c r="E75" s="35">
        <f t="shared" si="82"/>
        <v>4.1048113242880109E-2</v>
      </c>
      <c r="F75" s="35">
        <f t="shared" si="82"/>
        <v>2.1347267342668924E-2</v>
      </c>
      <c r="G75" s="35">
        <f t="shared" si="82"/>
        <v>1.5709479998924233E-2</v>
      </c>
      <c r="H75" s="35">
        <f t="shared" si="82"/>
        <v>2.0985098769580671E-3</v>
      </c>
      <c r="I75" s="35">
        <f t="shared" si="82"/>
        <v>1.5579671843758442E-3</v>
      </c>
      <c r="J75" s="35">
        <f t="shared" si="82"/>
        <v>1.3602878070176621E-3</v>
      </c>
      <c r="K75" s="35">
        <f t="shared" si="82"/>
        <v>1.2214036572174155E-3</v>
      </c>
      <c r="L75" s="35">
        <f t="shared" si="82"/>
        <v>1.1290787476026549E-3</v>
      </c>
      <c r="M75" s="35">
        <f t="shared" si="82"/>
        <v>7.2805530902962754E-4</v>
      </c>
      <c r="N75" s="35">
        <f t="shared" si="82"/>
        <v>3.4961411393939963E-4</v>
      </c>
      <c r="O75" s="35">
        <f t="shared" si="82"/>
        <v>2.1236144445001176E-4</v>
      </c>
      <c r="P75" s="35">
        <f t="shared" si="82"/>
        <v>1.9017297972555978E-4</v>
      </c>
      <c r="Q75" s="35">
        <f t="shared" si="82"/>
        <v>1.4952826288705399E-4</v>
      </c>
      <c r="R75" s="35">
        <f t="shared" si="82"/>
        <v>1.2855973236094152E-4</v>
      </c>
      <c r="S75" s="35">
        <f t="shared" si="82"/>
        <v>1.0687028162357788E-4</v>
      </c>
      <c r="T75" s="35">
        <f t="shared" si="82"/>
        <v>8.8176304928232774E-5</v>
      </c>
      <c r="U75" s="35">
        <f t="shared" si="82"/>
        <v>6.0741500957490802E-5</v>
      </c>
      <c r="V75" s="35">
        <f t="shared" si="82"/>
        <v>2.7312339749625862E-5</v>
      </c>
      <c r="W75" s="35">
        <f t="shared" si="82"/>
        <v>2.7008152954276933E-5</v>
      </c>
      <c r="X75" s="35">
        <f t="shared" si="82"/>
        <v>2.5706097358738463E-5</v>
      </c>
      <c r="Y75" s="35">
        <f t="shared" si="82"/>
        <v>1.5956388565557288E-5</v>
      </c>
      <c r="Z75" s="35">
        <f t="shared" si="82"/>
        <v>2.3170483686435571E-6</v>
      </c>
      <c r="AA75" s="35">
        <f t="shared" si="82"/>
        <v>1.8074642383888302E-6</v>
      </c>
      <c r="AB75" s="35">
        <f t="shared" si="82"/>
        <v>6.6967421681440289E-7</v>
      </c>
      <c r="AC75" s="35">
        <f t="shared" si="82"/>
        <v>3.8923745374840554E-8</v>
      </c>
      <c r="AD75" s="35">
        <f t="shared" si="82"/>
        <v>8.7258242428028265E-9</v>
      </c>
      <c r="AE75" s="35"/>
      <c r="AF75" s="35"/>
    </row>
    <row r="76" spans="1:32" x14ac:dyDescent="0.35">
      <c r="A76" s="33" t="str">
        <f t="shared" si="70"/>
        <v>Photochemical ozone formation</v>
      </c>
      <c r="B76" s="34"/>
      <c r="C76" s="35">
        <f t="shared" ref="C76:AD76" si="83">(_xlfn.XLOOKUP(LARGE($C94:$AY94,C$44),$C94:$AY94,$C94:$AY94,"NA",0,1))/$C18</f>
        <v>0.54012745304933474</v>
      </c>
      <c r="D76" s="35">
        <f t="shared" si="83"/>
        <v>0.20639651314700047</v>
      </c>
      <c r="E76" s="35">
        <f t="shared" si="83"/>
        <v>0.11330996303720721</v>
      </c>
      <c r="F76" s="35">
        <f t="shared" si="83"/>
        <v>3.0841788346577106E-2</v>
      </c>
      <c r="G76" s="35">
        <f t="shared" si="83"/>
        <v>2.6111797739099194E-2</v>
      </c>
      <c r="H76" s="35">
        <f t="shared" si="83"/>
        <v>2.1412906281687249E-2</v>
      </c>
      <c r="I76" s="35">
        <f t="shared" si="83"/>
        <v>1.4356251546999191E-2</v>
      </c>
      <c r="J76" s="35">
        <f t="shared" si="83"/>
        <v>1.1118785802957019E-2</v>
      </c>
      <c r="K76" s="35">
        <f t="shared" si="83"/>
        <v>7.0404185820408961E-3</v>
      </c>
      <c r="L76" s="35">
        <f t="shared" si="83"/>
        <v>6.2915568691489423E-3</v>
      </c>
      <c r="M76" s="35">
        <f t="shared" si="83"/>
        <v>5.3631508580163937E-3</v>
      </c>
      <c r="N76" s="35">
        <f t="shared" si="83"/>
        <v>3.488264628087471E-3</v>
      </c>
      <c r="O76" s="35">
        <f t="shared" si="83"/>
        <v>3.3961222459814706E-3</v>
      </c>
      <c r="P76" s="35">
        <f t="shared" si="83"/>
        <v>2.0392216906642982E-3</v>
      </c>
      <c r="Q76" s="35">
        <f t="shared" si="83"/>
        <v>1.6691889940976372E-3</v>
      </c>
      <c r="R76" s="35">
        <f t="shared" si="83"/>
        <v>1.3216340133115189E-3</v>
      </c>
      <c r="S76" s="35">
        <f t="shared" si="83"/>
        <v>1.1298409096364894E-3</v>
      </c>
      <c r="T76" s="35">
        <f t="shared" si="83"/>
        <v>1.0084373190909891E-3</v>
      </c>
      <c r="U76" s="35">
        <f t="shared" si="83"/>
        <v>8.7557459130837222E-4</v>
      </c>
      <c r="V76" s="35">
        <f t="shared" si="83"/>
        <v>8.080707829785953E-4</v>
      </c>
      <c r="W76" s="35">
        <f t="shared" si="83"/>
        <v>6.5191143544687758E-4</v>
      </c>
      <c r="X76" s="35">
        <f t="shared" si="83"/>
        <v>5.6948426831928117E-4</v>
      </c>
      <c r="Y76" s="35">
        <f t="shared" si="83"/>
        <v>3.6194175829576137E-4</v>
      </c>
      <c r="Z76" s="35">
        <f t="shared" si="83"/>
        <v>1.9058056565401452E-4</v>
      </c>
      <c r="AA76" s="35">
        <f t="shared" si="83"/>
        <v>8.2245585963535448E-5</v>
      </c>
      <c r="AB76" s="35">
        <f t="shared" si="83"/>
        <v>2.4553684208782716E-5</v>
      </c>
      <c r="AC76" s="35">
        <f t="shared" si="83"/>
        <v>1.2157748007485237E-5</v>
      </c>
      <c r="AD76" s="35">
        <f t="shared" si="83"/>
        <v>1.8451887905214038E-7</v>
      </c>
      <c r="AE76" s="35"/>
      <c r="AF76" s="35"/>
    </row>
    <row r="77" spans="1:32" x14ac:dyDescent="0.35">
      <c r="A77" s="33" t="str">
        <f t="shared" si="70"/>
        <v>Resource use, fossils</v>
      </c>
      <c r="B77" s="34"/>
      <c r="C77" s="35">
        <f t="shared" ref="C77:AD77" si="84">(_xlfn.XLOOKUP(LARGE($C95:$AY95,C$44),$C95:$AY95,$C95:$AY95,"NA",0,1))/$C19</f>
        <v>0.44229228940228776</v>
      </c>
      <c r="D77" s="35">
        <f t="shared" si="84"/>
        <v>9.4817302122792033E-2</v>
      </c>
      <c r="E77" s="35">
        <f t="shared" si="84"/>
        <v>8.0389226268697864E-2</v>
      </c>
      <c r="F77" s="35">
        <f t="shared" si="84"/>
        <v>7.7117403873736681E-2</v>
      </c>
      <c r="G77" s="35">
        <f t="shared" si="84"/>
        <v>5.4845620176733549E-2</v>
      </c>
      <c r="H77" s="35">
        <f t="shared" si="84"/>
        <v>5.216831992433895E-2</v>
      </c>
      <c r="I77" s="35">
        <f t="shared" si="84"/>
        <v>2.8767916140875587E-2</v>
      </c>
      <c r="J77" s="35">
        <f t="shared" si="84"/>
        <v>2.5341762469797746E-2</v>
      </c>
      <c r="K77" s="35">
        <f t="shared" si="84"/>
        <v>2.25715069787677E-2</v>
      </c>
      <c r="L77" s="35">
        <f t="shared" si="84"/>
        <v>2.0363330418605455E-2</v>
      </c>
      <c r="M77" s="35">
        <f t="shared" si="84"/>
        <v>1.8348538520958347E-2</v>
      </c>
      <c r="N77" s="35">
        <f t="shared" si="84"/>
        <v>1.6693931979687476E-2</v>
      </c>
      <c r="O77" s="35">
        <f t="shared" si="84"/>
        <v>1.5598886442748325E-2</v>
      </c>
      <c r="P77" s="35">
        <f t="shared" si="84"/>
        <v>1.1968632512052461E-2</v>
      </c>
      <c r="Q77" s="35">
        <f t="shared" si="84"/>
        <v>1.0388596558109735E-2</v>
      </c>
      <c r="R77" s="35">
        <f t="shared" si="84"/>
        <v>1.0335431365434886E-2</v>
      </c>
      <c r="S77" s="35">
        <f t="shared" si="84"/>
        <v>6.2780609032000436E-3</v>
      </c>
      <c r="T77" s="35">
        <f t="shared" si="84"/>
        <v>5.2872771764288611E-3</v>
      </c>
      <c r="U77" s="35">
        <f t="shared" si="84"/>
        <v>2.1965723606009752E-3</v>
      </c>
      <c r="V77" s="35">
        <f t="shared" si="84"/>
        <v>1.8546920062753626E-3</v>
      </c>
      <c r="W77" s="35">
        <f t="shared" si="84"/>
        <v>6.9774719497376963E-4</v>
      </c>
      <c r="X77" s="35">
        <f t="shared" si="84"/>
        <v>6.518216860789787E-4</v>
      </c>
      <c r="Y77" s="35">
        <f t="shared" si="84"/>
        <v>5.6634299307236225E-4</v>
      </c>
      <c r="Z77" s="35">
        <f t="shared" si="84"/>
        <v>2.5313750742931283E-4</v>
      </c>
      <c r="AA77" s="35">
        <f t="shared" si="84"/>
        <v>1.8163747854050132E-4</v>
      </c>
      <c r="AB77" s="35">
        <f t="shared" si="84"/>
        <v>1.771586323169662E-5</v>
      </c>
      <c r="AC77" s="35">
        <f t="shared" si="84"/>
        <v>6.0624134226068478E-6</v>
      </c>
      <c r="AD77" s="35">
        <f t="shared" si="84"/>
        <v>2.37261121549086E-7</v>
      </c>
      <c r="AE77" s="35"/>
      <c r="AF77" s="35"/>
    </row>
    <row r="78" spans="1:32" x14ac:dyDescent="0.35">
      <c r="A78" s="33" t="str">
        <f t="shared" si="70"/>
        <v>Resource use, minerals and metals</v>
      </c>
      <c r="B78" s="34"/>
      <c r="C78" s="35">
        <f t="shared" ref="C78:AD78" si="85">(_xlfn.XLOOKUP(LARGE($C96:$AY96,C$44),$C96:$AY96,$C96:$AY96,"NA",0,1))/$C20</f>
        <v>0.82011851021876236</v>
      </c>
      <c r="D78" s="35">
        <f t="shared" si="85"/>
        <v>6.9021663451124884E-2</v>
      </c>
      <c r="E78" s="35">
        <f t="shared" si="85"/>
        <v>3.9210362732753523E-2</v>
      </c>
      <c r="F78" s="35">
        <f t="shared" si="85"/>
        <v>1.6171769770545876E-2</v>
      </c>
      <c r="G78" s="35">
        <f t="shared" si="85"/>
        <v>1.1268890298059723E-2</v>
      </c>
      <c r="H78" s="35">
        <f t="shared" si="85"/>
        <v>7.3363041679514462E-3</v>
      </c>
      <c r="I78" s="35">
        <f t="shared" si="85"/>
        <v>5.3048030291463905E-3</v>
      </c>
      <c r="J78" s="35">
        <f t="shared" si="85"/>
        <v>5.0839338303266032E-3</v>
      </c>
      <c r="K78" s="35">
        <f t="shared" si="85"/>
        <v>4.2703458694396401E-3</v>
      </c>
      <c r="L78" s="35">
        <f t="shared" si="85"/>
        <v>3.7223062718585486E-3</v>
      </c>
      <c r="M78" s="35">
        <f t="shared" si="85"/>
        <v>3.5961256387565007E-3</v>
      </c>
      <c r="N78" s="35">
        <f t="shared" si="85"/>
        <v>2.3567428889378506E-3</v>
      </c>
      <c r="O78" s="35">
        <f t="shared" si="85"/>
        <v>1.8687191424964123E-3</v>
      </c>
      <c r="P78" s="35">
        <f t="shared" si="85"/>
        <v>1.7085778634545684E-3</v>
      </c>
      <c r="Q78" s="35">
        <f t="shared" si="85"/>
        <v>1.6442543297956092E-3</v>
      </c>
      <c r="R78" s="35">
        <f t="shared" si="85"/>
        <v>1.5942580903726368E-3</v>
      </c>
      <c r="S78" s="35">
        <f t="shared" si="85"/>
        <v>1.5297966165221165E-3</v>
      </c>
      <c r="T78" s="35">
        <f t="shared" si="85"/>
        <v>1.4620941212261907E-3</v>
      </c>
      <c r="U78" s="35">
        <f t="shared" si="85"/>
        <v>1.3783107794868978E-3</v>
      </c>
      <c r="V78" s="35">
        <f t="shared" si="85"/>
        <v>8.8005298736709226E-4</v>
      </c>
      <c r="W78" s="35">
        <f t="shared" si="85"/>
        <v>1.4103082455360782E-4</v>
      </c>
      <c r="X78" s="35">
        <f t="shared" si="85"/>
        <v>1.2554463306309641E-4</v>
      </c>
      <c r="Y78" s="35">
        <f t="shared" si="85"/>
        <v>9.60515264639074E-5</v>
      </c>
      <c r="Z78" s="35">
        <f t="shared" si="85"/>
        <v>5.2244597996945171E-5</v>
      </c>
      <c r="AA78" s="35">
        <f t="shared" si="85"/>
        <v>2.6085383452540745E-5</v>
      </c>
      <c r="AB78" s="35">
        <f t="shared" si="85"/>
        <v>1.4082843956228543E-5</v>
      </c>
      <c r="AC78" s="35">
        <f t="shared" si="85"/>
        <v>1.3562837162573279E-5</v>
      </c>
      <c r="AD78" s="35">
        <f t="shared" si="85"/>
        <v>3.5752549661223863E-6</v>
      </c>
      <c r="AE78" s="35"/>
      <c r="AF78" s="35"/>
    </row>
    <row r="79" spans="1:32" x14ac:dyDescent="0.35">
      <c r="A79" s="33" t="str">
        <f t="shared" si="70"/>
        <v>Water use</v>
      </c>
      <c r="B79" s="34"/>
      <c r="C79" s="35">
        <f t="shared" ref="C79:AD79" si="86">(_xlfn.XLOOKUP(LARGE($C97:$AY97,C$44),$C97:$AY97,$C97:$AY97,"NA",0,1))/$C21</f>
        <v>0.42456122161146903</v>
      </c>
      <c r="D79" s="35">
        <f t="shared" si="86"/>
        <v>0.21055967625604477</v>
      </c>
      <c r="E79" s="35">
        <f t="shared" si="86"/>
        <v>0.12323938262456151</v>
      </c>
      <c r="F79" s="35">
        <f t="shared" si="86"/>
        <v>4.8141063795725525E-2</v>
      </c>
      <c r="G79" s="35">
        <f t="shared" si="86"/>
        <v>3.7771334570445972E-2</v>
      </c>
      <c r="H79" s="35">
        <f t="shared" si="86"/>
        <v>3.1702058942429813E-2</v>
      </c>
      <c r="I79" s="35">
        <f t="shared" si="86"/>
        <v>2.5625199053625106E-2</v>
      </c>
      <c r="J79" s="35">
        <f t="shared" si="86"/>
        <v>1.4013143494048015E-2</v>
      </c>
      <c r="K79" s="35">
        <f t="shared" si="86"/>
        <v>1.1853755120995537E-2</v>
      </c>
      <c r="L79" s="35">
        <f t="shared" si="86"/>
        <v>1.1579691395996647E-2</v>
      </c>
      <c r="M79" s="35">
        <f t="shared" si="86"/>
        <v>1.0311591697151264E-2</v>
      </c>
      <c r="N79" s="35">
        <f t="shared" si="86"/>
        <v>9.6244779342692741E-3</v>
      </c>
      <c r="O79" s="35">
        <f t="shared" si="86"/>
        <v>9.5728185873721287E-3</v>
      </c>
      <c r="P79" s="35">
        <f t="shared" si="86"/>
        <v>9.1916138074474123E-3</v>
      </c>
      <c r="Q79" s="35">
        <f t="shared" si="86"/>
        <v>7.7699904653583483E-3</v>
      </c>
      <c r="R79" s="35">
        <f t="shared" si="86"/>
        <v>6.9255953121494709E-3</v>
      </c>
      <c r="S79" s="35">
        <f t="shared" si="86"/>
        <v>5.7736304786691756E-3</v>
      </c>
      <c r="T79" s="35">
        <f t="shared" si="86"/>
        <v>5.2861487113749599E-3</v>
      </c>
      <c r="U79" s="35">
        <f t="shared" si="86"/>
        <v>3.8314494545561091E-3</v>
      </c>
      <c r="V79" s="35">
        <f t="shared" si="86"/>
        <v>2.4492963264372146E-3</v>
      </c>
      <c r="W79" s="35">
        <f t="shared" si="86"/>
        <v>3.9365079106696991E-4</v>
      </c>
      <c r="X79" s="35">
        <f t="shared" si="86"/>
        <v>2.906108014158483E-4</v>
      </c>
      <c r="Y79" s="35">
        <f t="shared" si="86"/>
        <v>1.889421909570696E-4</v>
      </c>
      <c r="Z79" s="35">
        <f t="shared" si="86"/>
        <v>1.503912671306542E-4</v>
      </c>
      <c r="AA79" s="35">
        <f t="shared" si="86"/>
        <v>2.720446937863842E-5</v>
      </c>
      <c r="AB79" s="35">
        <f t="shared" si="86"/>
        <v>3.4836539579858527E-6</v>
      </c>
      <c r="AC79" s="35">
        <f t="shared" si="86"/>
        <v>1.3242576950431522E-6</v>
      </c>
      <c r="AD79" s="35">
        <f t="shared" si="86"/>
        <v>2.0869090177392306E-7</v>
      </c>
      <c r="AE79" s="35"/>
      <c r="AF79" s="35"/>
    </row>
    <row r="80" spans="1:32" x14ac:dyDescent="0.35">
      <c r="H80" s="1"/>
      <c r="I80" s="1"/>
      <c r="J80" s="1"/>
      <c r="K80" s="1"/>
      <c r="L80" s="1"/>
      <c r="M80" s="1"/>
      <c r="N80" s="1"/>
      <c r="O80" s="1"/>
      <c r="P80" s="1"/>
    </row>
    <row r="81" spans="1:36" ht="64.3" x14ac:dyDescent="0.35">
      <c r="A81" s="76" t="s">
        <v>79</v>
      </c>
      <c r="B81" s="36"/>
      <c r="C81" s="37" t="str">
        <f t="shared" ref="C81:AB81" si="87">E117</f>
        <v>Hatchery (eggs)</v>
      </c>
      <c r="D81" s="37" t="str">
        <f t="shared" si="87"/>
        <v>Juvenile - feed</v>
      </c>
      <c r="E81" s="37" t="str">
        <f t="shared" si="87"/>
        <v>Juveniles - constrution and equipment</v>
      </c>
      <c r="F81" s="37" t="str">
        <f t="shared" si="87"/>
        <v>Juveniles - emission from feedring</v>
      </c>
      <c r="G81" s="37" t="str">
        <f t="shared" si="87"/>
        <v>Juveniles - sludge handling</v>
      </c>
      <c r="H81" s="37" t="str">
        <f t="shared" si="87"/>
        <v>Juvenile - oxygen</v>
      </c>
      <c r="I81" s="37" t="str">
        <f t="shared" si="87"/>
        <v>Juvenile - other</v>
      </c>
      <c r="J81" s="37" t="str">
        <f t="shared" si="87"/>
        <v>Juvenile - energy use</v>
      </c>
      <c r="K81" s="37" t="str">
        <f t="shared" si="87"/>
        <v>Juvenile - fish waste handling</v>
      </c>
      <c r="L81" s="37" t="str">
        <f t="shared" si="87"/>
        <v>Grow-out - feed</v>
      </c>
      <c r="M81" s="37" t="str">
        <f t="shared" si="87"/>
        <v>Grow-out - equipment and construction</v>
      </c>
      <c r="N81" s="37" t="str">
        <f t="shared" si="87"/>
        <v>Grow-out - well boat and vessel operations</v>
      </c>
      <c r="O81" s="37" t="str">
        <f t="shared" si="87"/>
        <v>Grow-out - cleaning fish</v>
      </c>
      <c r="P81" s="37" t="str">
        <f t="shared" si="87"/>
        <v>Grow-out - oxygen</v>
      </c>
      <c r="Q81" s="37" t="str">
        <f t="shared" si="87"/>
        <v>Grow-out - fish farm energy use</v>
      </c>
      <c r="R81" s="37" t="str">
        <f t="shared" si="87"/>
        <v>Grow-out - antifouling</v>
      </c>
      <c r="S81" s="37" t="str">
        <f t="shared" si="87"/>
        <v>Grow-out -  checmials for lice treatment</v>
      </c>
      <c r="T81" s="37" t="str">
        <f t="shared" si="87"/>
        <v>Grow-out - other</v>
      </c>
      <c r="U81" s="37" t="str">
        <f t="shared" si="87"/>
        <v>Fish coproducts - ensilage production</v>
      </c>
      <c r="V81" s="37" t="str">
        <f t="shared" si="87"/>
        <v>Transport landing to preparation</v>
      </c>
      <c r="W81" s="37" t="str">
        <f t="shared" si="87"/>
        <v>Preparation - energy use</v>
      </c>
      <c r="X81" s="37" t="str">
        <f t="shared" si="87"/>
        <v>Preparation - fish waste handling</v>
      </c>
      <c r="Y81" s="37" t="str">
        <f t="shared" si="87"/>
        <v>Preparation - other</v>
      </c>
      <c r="Z81" s="37" t="str">
        <f t="shared" si="87"/>
        <v>Storing</v>
      </c>
      <c r="AA81" s="37" t="str">
        <f t="shared" si="87"/>
        <v>Transport preparation to retailer</v>
      </c>
      <c r="AB81" s="37" t="str">
        <f t="shared" si="87"/>
        <v>Packaging - consumer</v>
      </c>
      <c r="AC81" s="37" t="str">
        <f t="shared" ref="AC81" si="88">AE117</f>
        <v>Packaging - transport</v>
      </c>
      <c r="AD81" s="37" t="str">
        <f t="shared" ref="AD81" si="89">AF117</f>
        <v>Retail</v>
      </c>
      <c r="AE81" s="37" t="str">
        <f t="shared" ref="AE81" si="90">AG117</f>
        <v>User</v>
      </c>
      <c r="AF81" s="37" t="str">
        <f t="shared" ref="AF81" si="91">AH117</f>
        <v>Retailer and consumer - fish waste</v>
      </c>
      <c r="AG81" s="37" t="str">
        <f t="shared" ref="AG81" si="92">AI117</f>
        <v>Retailer and consumer - Fish waste</v>
      </c>
      <c r="AH81" s="37">
        <f t="shared" ref="AH81" si="93">AJ117</f>
        <v>0</v>
      </c>
      <c r="AI81" s="37">
        <f t="shared" ref="AI81" si="94">AK117</f>
        <v>0</v>
      </c>
      <c r="AJ81" s="37"/>
    </row>
    <row r="82" spans="1:36" x14ac:dyDescent="0.35">
      <c r="A82" s="38" t="str">
        <f t="shared" ref="A82:A97" si="95">A118</f>
        <v>Acidification</v>
      </c>
      <c r="B82" s="36"/>
      <c r="C82" s="38">
        <f>ABS(E118)</f>
        <v>0</v>
      </c>
      <c r="D82" s="38">
        <f t="shared" ref="D82:D97" si="96">ABS(F118)</f>
        <v>1.4709812E-3</v>
      </c>
      <c r="E82" s="38">
        <f t="shared" ref="E82:E97" si="97">ABS(G118)</f>
        <v>1.3075542000000001E-4</v>
      </c>
      <c r="F82" s="38">
        <f t="shared" ref="F82:F97" si="98">ABS(H118)</f>
        <v>0</v>
      </c>
      <c r="G82" s="38">
        <f t="shared" ref="G82:G97" si="99">ABS(I118)</f>
        <v>4.9562898000000001E-5</v>
      </c>
      <c r="H82" s="38">
        <f t="shared" ref="H82:H97" si="100">ABS(J118)</f>
        <v>2.0065495999999999E-4</v>
      </c>
      <c r="I82" s="38">
        <f t="shared" ref="I82:I97" si="101">ABS(K118)</f>
        <v>3.5738201000000002E-4</v>
      </c>
      <c r="J82" s="38">
        <f t="shared" ref="J82:J97" si="102">ABS(L118)</f>
        <v>1.8489343999999999E-3</v>
      </c>
      <c r="K82" s="38">
        <f t="shared" ref="K82:K97" si="103">ABS(M118)</f>
        <v>1.6233024000000001E-5</v>
      </c>
      <c r="L82" s="38">
        <f t="shared" ref="L82:L97" si="104">ABS(N118)</f>
        <v>5.4854724000000001E-2</v>
      </c>
      <c r="M82" s="38">
        <f t="shared" ref="M82:M97" si="105">ABS(O118)</f>
        <v>1.2220442999999999E-3</v>
      </c>
      <c r="N82" s="38">
        <f t="shared" ref="N82:N97" si="106">ABS(P118)</f>
        <v>7.8987082999999996E-3</v>
      </c>
      <c r="O82" s="38">
        <f t="shared" ref="O82:O97" si="107">ABS(Q118)</f>
        <v>1.5179395E-5</v>
      </c>
      <c r="P82" s="38">
        <f t="shared" ref="P82:P97" si="108">ABS(R118)</f>
        <v>2.5693438999999998E-3</v>
      </c>
      <c r="Q82" s="38">
        <f t="shared" ref="Q82:Q97" si="109">ABS(S118)</f>
        <v>4.3389416999999996E-3</v>
      </c>
      <c r="R82" s="38">
        <f t="shared" ref="R82:R97" si="110">ABS(T118)</f>
        <v>2.4646225E-8</v>
      </c>
      <c r="S82" s="38">
        <f t="shared" ref="S82:S97" si="111">ABS(U118)</f>
        <v>5.7307649999999997E-5</v>
      </c>
      <c r="T82" s="38">
        <f t="shared" ref="T82:T97" si="112">ABS(V118)</f>
        <v>4.4893583999999997E-4</v>
      </c>
      <c r="U82" s="38">
        <f t="shared" ref="U82:U97" si="113">ABS(W118)</f>
        <v>1.0160455E-4</v>
      </c>
      <c r="V82" s="38">
        <f t="shared" ref="V82:V97" si="114">ABS(X118)</f>
        <v>1.1866313E-6</v>
      </c>
      <c r="W82" s="38">
        <f t="shared" ref="W82:W97" si="115">ABS(Y118)</f>
        <v>5.0568099000000005E-4</v>
      </c>
      <c r="X82" s="38">
        <f t="shared" ref="X82:X97" si="116">ABS(Z118)</f>
        <v>7.2354557999999999E-5</v>
      </c>
      <c r="Y82" s="38">
        <f t="shared" ref="Y82:Y97" si="117">ABS(AA118)</f>
        <v>0</v>
      </c>
      <c r="Z82" s="38">
        <f t="shared" ref="Z82:Z97" si="118">ABS(AB118)</f>
        <v>8.0894411999999995E-6</v>
      </c>
      <c r="AA82" s="38">
        <f t="shared" ref="AA82:AA97" si="119">ABS(AC118)</f>
        <v>7.7206362999999998E-7</v>
      </c>
      <c r="AB82" s="38">
        <f t="shared" ref="AB82:AB97" si="120">ABS(AD118)</f>
        <v>3.0384812000000001E-3</v>
      </c>
      <c r="AC82" s="38">
        <f t="shared" ref="AC82:AC97" si="121">ABS(AE118)</f>
        <v>1.0689905E-4</v>
      </c>
      <c r="AD82" s="38">
        <f t="shared" ref="AD82:AD97" si="122">ABS(AF118)</f>
        <v>3.4387985999999998E-4</v>
      </c>
      <c r="AE82" s="38">
        <f t="shared" ref="AE82:AE97" si="123">ABS(AG118)</f>
        <v>5.3009966999999995E-4</v>
      </c>
      <c r="AF82" s="38">
        <f t="shared" ref="AF82:AF97" si="124">ABS(AH118)</f>
        <v>2.8513037000000001E-4</v>
      </c>
      <c r="AG82" s="38">
        <f t="shared" ref="AG82:AG97" si="125">ABS(AI118)</f>
        <v>4.0010673999999998E-4</v>
      </c>
      <c r="AH82" s="38">
        <f t="shared" ref="AH82:AH97" si="126">ABS(AJ118)</f>
        <v>0</v>
      </c>
      <c r="AI82" s="38">
        <f t="shared" ref="AI82:AI97" si="127">ABS(AK118)</f>
        <v>0</v>
      </c>
      <c r="AJ82" s="38"/>
    </row>
    <row r="83" spans="1:36" x14ac:dyDescent="0.35">
      <c r="A83" s="38" t="str">
        <f t="shared" si="95"/>
        <v>Climate change</v>
      </c>
      <c r="B83" s="36"/>
      <c r="C83" s="38">
        <f t="shared" ref="C83:C97" si="128">ABS(E119)</f>
        <v>0</v>
      </c>
      <c r="D83" s="38">
        <f t="shared" si="96"/>
        <v>0.37454981999999998</v>
      </c>
      <c r="E83" s="38">
        <f t="shared" si="97"/>
        <v>1.0571746E-2</v>
      </c>
      <c r="F83" s="38">
        <f t="shared" si="98"/>
        <v>0</v>
      </c>
      <c r="G83" s="38">
        <f t="shared" si="99"/>
        <v>8.7648806000000003E-3</v>
      </c>
      <c r="H83" s="38">
        <f t="shared" si="100"/>
        <v>6.5783178999999997E-2</v>
      </c>
      <c r="I83" s="38">
        <f t="shared" si="101"/>
        <v>4.0382517999999999E-2</v>
      </c>
      <c r="J83" s="38">
        <f t="shared" si="102"/>
        <v>0.56894964999999997</v>
      </c>
      <c r="K83" s="38">
        <f t="shared" si="103"/>
        <v>5.0892319000000004E-3</v>
      </c>
      <c r="L83" s="38">
        <f t="shared" si="104"/>
        <v>13.770732000000001</v>
      </c>
      <c r="M83" s="38">
        <f t="shared" si="105"/>
        <v>0.28131510999999998</v>
      </c>
      <c r="N83" s="38">
        <f t="shared" si="106"/>
        <v>0.72648394000000005</v>
      </c>
      <c r="O83" s="38">
        <f t="shared" si="107"/>
        <v>2.2422386999999999E-3</v>
      </c>
      <c r="P83" s="38">
        <f t="shared" si="108"/>
        <v>0.84233954</v>
      </c>
      <c r="Q83" s="38">
        <f t="shared" si="109"/>
        <v>0.40008830000000001</v>
      </c>
      <c r="R83" s="38">
        <f t="shared" si="110"/>
        <v>1.903921E-6</v>
      </c>
      <c r="S83" s="38">
        <f t="shared" si="111"/>
        <v>1.8950418E-2</v>
      </c>
      <c r="T83" s="38">
        <f t="shared" si="112"/>
        <v>0.20506843999999999</v>
      </c>
      <c r="U83" s="38">
        <f t="shared" si="113"/>
        <v>6.5593674000000005E-2</v>
      </c>
      <c r="V83" s="38">
        <f t="shared" si="114"/>
        <v>2.0501412999999999E-4</v>
      </c>
      <c r="W83" s="38">
        <f t="shared" si="115"/>
        <v>0.16292108</v>
      </c>
      <c r="X83" s="38">
        <f t="shared" si="116"/>
        <v>4.9146162E-2</v>
      </c>
      <c r="Y83" s="38">
        <f t="shared" si="117"/>
        <v>0</v>
      </c>
      <c r="Z83" s="38">
        <f t="shared" si="118"/>
        <v>3.2747533000000001E-3</v>
      </c>
      <c r="AA83" s="38">
        <f t="shared" si="119"/>
        <v>7.9489976000000001E-5</v>
      </c>
      <c r="AB83" s="38">
        <f t="shared" si="120"/>
        <v>0.95093055000000004</v>
      </c>
      <c r="AC83" s="38">
        <f t="shared" si="121"/>
        <v>0.18679854000000001</v>
      </c>
      <c r="AD83" s="38">
        <f t="shared" si="122"/>
        <v>0.49335487</v>
      </c>
      <c r="AE83" s="38">
        <f t="shared" si="123"/>
        <v>0.19480596999999999</v>
      </c>
      <c r="AF83" s="38">
        <f t="shared" si="124"/>
        <v>7.1002244000000006E-2</v>
      </c>
      <c r="AG83" s="38">
        <f t="shared" si="125"/>
        <v>8.5937283000000007E-3</v>
      </c>
      <c r="AH83" s="38">
        <f t="shared" si="126"/>
        <v>0</v>
      </c>
      <c r="AI83" s="38">
        <f t="shared" si="127"/>
        <v>0</v>
      </c>
      <c r="AJ83" s="38"/>
    </row>
    <row r="84" spans="1:36" x14ac:dyDescent="0.35">
      <c r="A84" s="38" t="str">
        <f t="shared" si="95"/>
        <v>Ecotoxicity, freshwater</v>
      </c>
      <c r="B84" s="36"/>
      <c r="C84" s="38">
        <f t="shared" si="128"/>
        <v>0</v>
      </c>
      <c r="D84" s="38">
        <f t="shared" si="96"/>
        <v>43.280492000000002</v>
      </c>
      <c r="E84" s="38">
        <f t="shared" si="97"/>
        <v>4.7333386999999998E-2</v>
      </c>
      <c r="F84" s="38">
        <f t="shared" si="98"/>
        <v>0</v>
      </c>
      <c r="G84" s="38">
        <f t="shared" si="99"/>
        <v>7.5653177000000002E-2</v>
      </c>
      <c r="H84" s="38">
        <f t="shared" si="100"/>
        <v>0.29958526000000002</v>
      </c>
      <c r="I84" s="38">
        <f t="shared" si="101"/>
        <v>0.48161082</v>
      </c>
      <c r="J84" s="38">
        <f t="shared" si="102"/>
        <v>2.7760596</v>
      </c>
      <c r="K84" s="38">
        <f t="shared" si="103"/>
        <v>2.0259763E-2</v>
      </c>
      <c r="L84" s="38">
        <f t="shared" si="104"/>
        <v>1585.5255</v>
      </c>
      <c r="M84" s="38">
        <f t="shared" si="105"/>
        <v>1.8283383</v>
      </c>
      <c r="N84" s="38">
        <f t="shared" si="106"/>
        <v>12.263503</v>
      </c>
      <c r="O84" s="38">
        <f t="shared" si="107"/>
        <v>2.2622619E-2</v>
      </c>
      <c r="P84" s="38">
        <f t="shared" si="108"/>
        <v>3.8361252000000001</v>
      </c>
      <c r="Q84" s="38">
        <f t="shared" si="109"/>
        <v>6.7363828999999997</v>
      </c>
      <c r="R84" s="38">
        <f t="shared" si="110"/>
        <v>4.5757019000000001E-5</v>
      </c>
      <c r="S84" s="38">
        <f t="shared" si="111"/>
        <v>2.2133907000000002</v>
      </c>
      <c r="T84" s="38">
        <f t="shared" si="112"/>
        <v>1.308081</v>
      </c>
      <c r="U84" s="38">
        <f t="shared" si="113"/>
        <v>0.15070183000000001</v>
      </c>
      <c r="V84" s="38">
        <f t="shared" si="114"/>
        <v>1.7716009E-3</v>
      </c>
      <c r="W84" s="38">
        <f t="shared" si="115"/>
        <v>0.75751409000000003</v>
      </c>
      <c r="X84" s="38">
        <f t="shared" si="116"/>
        <v>0.26609270000000002</v>
      </c>
      <c r="Y84" s="38">
        <f t="shared" si="117"/>
        <v>0</v>
      </c>
      <c r="Z84" s="38">
        <f t="shared" si="118"/>
        <v>1.2123673999999999E-2</v>
      </c>
      <c r="AA84" s="38">
        <f t="shared" si="119"/>
        <v>7.2484722999999998E-4</v>
      </c>
      <c r="AB84" s="38">
        <f t="shared" si="120"/>
        <v>6.8572576999999999</v>
      </c>
      <c r="AC84" s="38">
        <f t="shared" si="121"/>
        <v>2.2037301999999999</v>
      </c>
      <c r="AD84" s="38">
        <f t="shared" si="122"/>
        <v>0.55738188</v>
      </c>
      <c r="AE84" s="38">
        <f t="shared" si="123"/>
        <v>8.1218026999999999</v>
      </c>
      <c r="AF84" s="38">
        <f t="shared" si="124"/>
        <v>0.15745238</v>
      </c>
      <c r="AG84" s="38">
        <f t="shared" si="125"/>
        <v>0.41574636999999998</v>
      </c>
      <c r="AH84" s="38">
        <f t="shared" si="126"/>
        <v>0</v>
      </c>
      <c r="AI84" s="38">
        <f t="shared" si="127"/>
        <v>0</v>
      </c>
      <c r="AJ84" s="38"/>
    </row>
    <row r="85" spans="1:36" x14ac:dyDescent="0.35">
      <c r="A85" s="38" t="str">
        <f t="shared" si="95"/>
        <v>Particulate matter</v>
      </c>
      <c r="B85" s="36"/>
      <c r="C85" s="38">
        <f t="shared" si="128"/>
        <v>0</v>
      </c>
      <c r="D85" s="38">
        <f t="shared" si="96"/>
        <v>1.6672572999999999E-8</v>
      </c>
      <c r="E85" s="38">
        <f t="shared" si="97"/>
        <v>1.7198637E-9</v>
      </c>
      <c r="F85" s="38">
        <f t="shared" si="98"/>
        <v>0</v>
      </c>
      <c r="G85" s="38">
        <f t="shared" si="99"/>
        <v>3.0949753000000003E-10</v>
      </c>
      <c r="H85" s="38">
        <f t="shared" si="100"/>
        <v>2.1125447000000001E-9</v>
      </c>
      <c r="I85" s="38">
        <f t="shared" si="101"/>
        <v>3.8509094000000001E-9</v>
      </c>
      <c r="J85" s="38">
        <f t="shared" si="102"/>
        <v>2.120585E-8</v>
      </c>
      <c r="K85" s="38">
        <f t="shared" si="103"/>
        <v>1.8538282000000001E-10</v>
      </c>
      <c r="L85" s="38">
        <f t="shared" si="104"/>
        <v>6.2461133000000004E-7</v>
      </c>
      <c r="M85" s="38">
        <f t="shared" si="105"/>
        <v>1.6519595000000002E-8</v>
      </c>
      <c r="N85" s="38">
        <f t="shared" si="106"/>
        <v>1.7128904000000001E-7</v>
      </c>
      <c r="O85" s="38">
        <f t="shared" si="107"/>
        <v>2.9362093000000002E-10</v>
      </c>
      <c r="P85" s="38">
        <f t="shared" si="108"/>
        <v>2.7050683E-8</v>
      </c>
      <c r="Q85" s="38">
        <f t="shared" si="109"/>
        <v>9.4044984000000001E-8</v>
      </c>
      <c r="R85" s="38">
        <f t="shared" si="110"/>
        <v>2.2030755E-13</v>
      </c>
      <c r="S85" s="38">
        <f t="shared" si="111"/>
        <v>9.1502335000000004E-10</v>
      </c>
      <c r="T85" s="38">
        <f t="shared" si="112"/>
        <v>4.2924016000000003E-9</v>
      </c>
      <c r="U85" s="38">
        <f t="shared" si="113"/>
        <v>1.0468971999999999E-9</v>
      </c>
      <c r="V85" s="38">
        <f t="shared" si="114"/>
        <v>1.7269873E-11</v>
      </c>
      <c r="W85" s="38">
        <f t="shared" si="115"/>
        <v>5.4534100000000001E-9</v>
      </c>
      <c r="X85" s="38">
        <f t="shared" si="116"/>
        <v>1.4930599999999999E-10</v>
      </c>
      <c r="Y85" s="38">
        <f t="shared" si="117"/>
        <v>0</v>
      </c>
      <c r="Z85" s="38">
        <f t="shared" si="118"/>
        <v>8.4880016999999999E-11</v>
      </c>
      <c r="AA85" s="38">
        <f t="shared" si="119"/>
        <v>8.045924E-12</v>
      </c>
      <c r="AB85" s="38">
        <f t="shared" si="120"/>
        <v>2.5927455000000001E-8</v>
      </c>
      <c r="AC85" s="38">
        <f t="shared" si="121"/>
        <v>1.7744324E-9</v>
      </c>
      <c r="AD85" s="38">
        <f t="shared" si="122"/>
        <v>3.5991626999999998E-9</v>
      </c>
      <c r="AE85" s="38">
        <f t="shared" si="123"/>
        <v>6.8272622999999998E-9</v>
      </c>
      <c r="AF85" s="38">
        <f t="shared" si="124"/>
        <v>3.0849018000000001E-9</v>
      </c>
      <c r="AG85" s="38">
        <f t="shared" si="125"/>
        <v>4.2428741999999999E-9</v>
      </c>
      <c r="AH85" s="38">
        <f t="shared" si="126"/>
        <v>0</v>
      </c>
      <c r="AI85" s="38">
        <f t="shared" si="127"/>
        <v>0</v>
      </c>
      <c r="AJ85" s="38"/>
    </row>
    <row r="86" spans="1:36" x14ac:dyDescent="0.35">
      <c r="A86" s="38" t="str">
        <f t="shared" si="95"/>
        <v>Eutrophication, marine</v>
      </c>
      <c r="B86" s="36"/>
      <c r="C86" s="38">
        <f t="shared" si="128"/>
        <v>0</v>
      </c>
      <c r="D86" s="38">
        <f t="shared" si="96"/>
        <v>1.4791851000000001E-3</v>
      </c>
      <c r="E86" s="38">
        <f t="shared" si="97"/>
        <v>8.3310193000000005E-6</v>
      </c>
      <c r="F86" s="38">
        <f t="shared" si="98"/>
        <v>0</v>
      </c>
      <c r="G86" s="38">
        <f t="shared" si="99"/>
        <v>2.2034393000000001E-5</v>
      </c>
      <c r="H86" s="38">
        <f t="shared" si="100"/>
        <v>3.8013765999999999E-5</v>
      </c>
      <c r="I86" s="38">
        <f t="shared" si="101"/>
        <v>2.0649584000000001E-3</v>
      </c>
      <c r="J86" s="38">
        <f t="shared" si="102"/>
        <v>3.9723558999999999E-4</v>
      </c>
      <c r="K86" s="38">
        <f t="shared" si="103"/>
        <v>3.0134270999999999E-6</v>
      </c>
      <c r="L86" s="38">
        <f t="shared" si="104"/>
        <v>5.4470926000000003E-2</v>
      </c>
      <c r="M86" s="38">
        <f t="shared" si="105"/>
        <v>1.803175E-4</v>
      </c>
      <c r="N86" s="38">
        <f t="shared" si="106"/>
        <v>3.7493800000000001E-3</v>
      </c>
      <c r="O86" s="38">
        <f t="shared" si="107"/>
        <v>6.8227208E-6</v>
      </c>
      <c r="P86" s="38">
        <f t="shared" si="108"/>
        <v>4.8675815E-4</v>
      </c>
      <c r="Q86" s="38">
        <f t="shared" si="109"/>
        <v>2.0583991999999999E-3</v>
      </c>
      <c r="R86" s="38">
        <f t="shared" si="110"/>
        <v>3.4820361000000001E-9</v>
      </c>
      <c r="S86" s="38">
        <f t="shared" si="111"/>
        <v>1.2072860999999999E-5</v>
      </c>
      <c r="T86" s="38">
        <f t="shared" si="112"/>
        <v>0.25963332</v>
      </c>
      <c r="U86" s="38">
        <f t="shared" si="113"/>
        <v>1.8412138E-5</v>
      </c>
      <c r="V86" s="38">
        <f t="shared" si="114"/>
        <v>5.2332604999999998E-7</v>
      </c>
      <c r="W86" s="38">
        <f t="shared" si="115"/>
        <v>9.9834350000000004E-5</v>
      </c>
      <c r="X86" s="38">
        <f t="shared" si="116"/>
        <v>4.2595167999999998E-4</v>
      </c>
      <c r="Y86" s="38">
        <f t="shared" si="117"/>
        <v>0</v>
      </c>
      <c r="Z86" s="38">
        <f t="shared" si="118"/>
        <v>1.5325388000000001E-6</v>
      </c>
      <c r="AA86" s="38">
        <f t="shared" si="119"/>
        <v>2.8258903000000002E-7</v>
      </c>
      <c r="AB86" s="38">
        <f t="shared" si="120"/>
        <v>4.9986409999999996E-4</v>
      </c>
      <c r="AC86" s="38">
        <f t="shared" si="121"/>
        <v>4.4002263000000003E-5</v>
      </c>
      <c r="AD86" s="38">
        <f t="shared" si="122"/>
        <v>6.7281578000000003E-5</v>
      </c>
      <c r="AE86" s="38">
        <f t="shared" si="123"/>
        <v>5.2398083999999996E-4</v>
      </c>
      <c r="AF86" s="38">
        <f t="shared" si="124"/>
        <v>1.27327E-4</v>
      </c>
      <c r="AG86" s="38">
        <f t="shared" si="125"/>
        <v>7.3946881999999999E-5</v>
      </c>
      <c r="AH86" s="38">
        <f t="shared" si="126"/>
        <v>0</v>
      </c>
      <c r="AI86" s="38">
        <f t="shared" si="127"/>
        <v>0</v>
      </c>
      <c r="AJ86" s="38"/>
    </row>
    <row r="87" spans="1:36" x14ac:dyDescent="0.35">
      <c r="A87" s="38" t="str">
        <f t="shared" si="95"/>
        <v>Eutrophication, freshwater</v>
      </c>
      <c r="B87" s="36"/>
      <c r="C87" s="38">
        <f t="shared" si="128"/>
        <v>0</v>
      </c>
      <c r="D87" s="38">
        <f t="shared" si="96"/>
        <v>4.5315570000000002E-5</v>
      </c>
      <c r="E87" s="38">
        <f t="shared" si="97"/>
        <v>8.0951922000000007E-9</v>
      </c>
      <c r="F87" s="38">
        <f t="shared" si="98"/>
        <v>0</v>
      </c>
      <c r="G87" s="38">
        <f t="shared" si="99"/>
        <v>4.9902681999999998E-8</v>
      </c>
      <c r="H87" s="38">
        <f t="shared" si="100"/>
        <v>2.0979472E-7</v>
      </c>
      <c r="I87" s="38">
        <f t="shared" si="101"/>
        <v>2.9271701000000001E-6</v>
      </c>
      <c r="J87" s="38">
        <f t="shared" si="102"/>
        <v>1.2997654000000001E-6</v>
      </c>
      <c r="K87" s="38">
        <f t="shared" si="103"/>
        <v>5.7848580000000002E-8</v>
      </c>
      <c r="L87" s="38">
        <f t="shared" si="104"/>
        <v>1.6596924000000001E-3</v>
      </c>
      <c r="M87" s="38">
        <f t="shared" si="105"/>
        <v>4.9120942999999996E-7</v>
      </c>
      <c r="N87" s="38">
        <f t="shared" si="106"/>
        <v>8.2494681000000003E-6</v>
      </c>
      <c r="O87" s="38">
        <f t="shared" si="107"/>
        <v>1.5732363000000001E-8</v>
      </c>
      <c r="P87" s="38">
        <f t="shared" si="108"/>
        <v>2.6863765000000001E-6</v>
      </c>
      <c r="Q87" s="38">
        <f t="shared" si="109"/>
        <v>4.5300174000000003E-6</v>
      </c>
      <c r="R87" s="38">
        <f t="shared" si="110"/>
        <v>5.0030902E-9</v>
      </c>
      <c r="S87" s="38">
        <f t="shared" si="111"/>
        <v>1.6477508999999999E-6</v>
      </c>
      <c r="T87" s="38">
        <f t="shared" si="112"/>
        <v>7.7701088000000001E-6</v>
      </c>
      <c r="U87" s="38">
        <f t="shared" si="113"/>
        <v>3.8501545999999997E-8</v>
      </c>
      <c r="V87" s="38">
        <f t="shared" si="114"/>
        <v>9.5218904000000006E-10</v>
      </c>
      <c r="W87" s="38">
        <f t="shared" si="115"/>
        <v>3.4390893E-7</v>
      </c>
      <c r="X87" s="38">
        <f t="shared" si="116"/>
        <v>4.6634114E-5</v>
      </c>
      <c r="Y87" s="38">
        <f t="shared" si="117"/>
        <v>0</v>
      </c>
      <c r="Z87" s="38">
        <f t="shared" si="118"/>
        <v>5.6506021000000002E-9</v>
      </c>
      <c r="AA87" s="38">
        <f t="shared" si="119"/>
        <v>4.0434394E-10</v>
      </c>
      <c r="AB87" s="38">
        <f t="shared" si="120"/>
        <v>1.3587886999999999E-6</v>
      </c>
      <c r="AC87" s="38">
        <f t="shared" si="121"/>
        <v>2.264374E-7</v>
      </c>
      <c r="AD87" s="38">
        <f t="shared" si="122"/>
        <v>1.0864530000000001E-6</v>
      </c>
      <c r="AE87" s="38">
        <f t="shared" si="123"/>
        <v>9.2896148999999994E-6</v>
      </c>
      <c r="AF87" s="38">
        <f t="shared" si="124"/>
        <v>2.2528026999999999E-5</v>
      </c>
      <c r="AG87" s="38">
        <f t="shared" si="125"/>
        <v>1.8368809000000001E-5</v>
      </c>
      <c r="AH87" s="38">
        <f t="shared" si="126"/>
        <v>0</v>
      </c>
      <c r="AI87" s="38">
        <f t="shared" si="127"/>
        <v>0</v>
      </c>
      <c r="AJ87" s="38"/>
    </row>
    <row r="88" spans="1:36" x14ac:dyDescent="0.35">
      <c r="A88" s="38" t="str">
        <f t="shared" si="95"/>
        <v>Eutrophication, terrestrial</v>
      </c>
      <c r="B88" s="36"/>
      <c r="C88" s="38">
        <f t="shared" si="128"/>
        <v>0</v>
      </c>
      <c r="D88" s="38">
        <f t="shared" si="96"/>
        <v>5.7913073000000004E-3</v>
      </c>
      <c r="E88" s="38">
        <f t="shared" si="97"/>
        <v>9.5215699999999997E-5</v>
      </c>
      <c r="F88" s="38">
        <f t="shared" si="98"/>
        <v>0</v>
      </c>
      <c r="G88" s="38">
        <f t="shared" si="99"/>
        <v>2.4467738E-4</v>
      </c>
      <c r="H88" s="38">
        <f t="shared" si="100"/>
        <v>4.0306597E-4</v>
      </c>
      <c r="I88" s="38">
        <f t="shared" si="101"/>
        <v>3.2869863999999998E-4</v>
      </c>
      <c r="J88" s="38">
        <f t="shared" si="102"/>
        <v>4.2500330000000003E-3</v>
      </c>
      <c r="K88" s="38">
        <f t="shared" si="103"/>
        <v>3.2221619000000002E-5</v>
      </c>
      <c r="L88" s="38">
        <f t="shared" si="104"/>
        <v>0.21540914</v>
      </c>
      <c r="M88" s="38">
        <f t="shared" si="105"/>
        <v>1.9730173000000002E-3</v>
      </c>
      <c r="N88" s="38">
        <f t="shared" si="106"/>
        <v>4.1620476000000003E-2</v>
      </c>
      <c r="O88" s="38">
        <f t="shared" si="107"/>
        <v>7.7674637000000005E-5</v>
      </c>
      <c r="P88" s="38">
        <f t="shared" si="108"/>
        <v>5.1611736E-3</v>
      </c>
      <c r="Q88" s="38">
        <f t="shared" si="109"/>
        <v>2.2849120000000001E-2</v>
      </c>
      <c r="R88" s="38">
        <f t="shared" si="110"/>
        <v>4.0473208999999998E-8</v>
      </c>
      <c r="S88" s="38">
        <f t="shared" si="111"/>
        <v>1.2372838999999999E-4</v>
      </c>
      <c r="T88" s="38">
        <f t="shared" si="112"/>
        <v>1.0287695999999999E-3</v>
      </c>
      <c r="U88" s="38">
        <f t="shared" si="113"/>
        <v>1.4956689999999999E-4</v>
      </c>
      <c r="V88" s="38">
        <f t="shared" si="114"/>
        <v>5.7889018000000004E-6</v>
      </c>
      <c r="W88" s="38">
        <f t="shared" si="115"/>
        <v>1.0616670999999999E-3</v>
      </c>
      <c r="X88" s="38">
        <f t="shared" si="116"/>
        <v>1.2229723999999999E-4</v>
      </c>
      <c r="Y88" s="38">
        <f t="shared" si="117"/>
        <v>0</v>
      </c>
      <c r="Z88" s="38">
        <f t="shared" si="118"/>
        <v>1.6248933999999999E-5</v>
      </c>
      <c r="AA88" s="38">
        <f t="shared" si="119"/>
        <v>3.1228245999999999E-6</v>
      </c>
      <c r="AB88" s="38">
        <f t="shared" si="120"/>
        <v>5.5238594999999996E-3</v>
      </c>
      <c r="AC88" s="38">
        <f t="shared" si="121"/>
        <v>5.2801946000000002E-4</v>
      </c>
      <c r="AD88" s="38">
        <f t="shared" si="122"/>
        <v>6.7758125999999995E-4</v>
      </c>
      <c r="AE88" s="38">
        <f t="shared" si="123"/>
        <v>1.7814539E-3</v>
      </c>
      <c r="AF88" s="38">
        <f t="shared" si="124"/>
        <v>4.6038587999999997E-5</v>
      </c>
      <c r="AG88" s="38">
        <f t="shared" si="125"/>
        <v>2.8323258999999999E-4</v>
      </c>
      <c r="AH88" s="38">
        <f t="shared" si="126"/>
        <v>0</v>
      </c>
      <c r="AI88" s="38">
        <f t="shared" si="127"/>
        <v>0</v>
      </c>
      <c r="AJ88" s="38"/>
    </row>
    <row r="89" spans="1:36" x14ac:dyDescent="0.35">
      <c r="A89" s="38" t="str">
        <f t="shared" si="95"/>
        <v>Human toxicity, cancer</v>
      </c>
      <c r="B89" s="36"/>
      <c r="C89" s="38">
        <f t="shared" si="128"/>
        <v>0</v>
      </c>
      <c r="D89" s="38">
        <f t="shared" si="96"/>
        <v>8.7753468000000006E-11</v>
      </c>
      <c r="E89" s="38">
        <f t="shared" si="97"/>
        <v>9.2331047000000001E-10</v>
      </c>
      <c r="F89" s="38">
        <f t="shared" si="98"/>
        <v>0</v>
      </c>
      <c r="G89" s="38">
        <f t="shared" si="99"/>
        <v>1.9671943999999999E-12</v>
      </c>
      <c r="H89" s="38">
        <f t="shared" si="100"/>
        <v>1.1220776E-11</v>
      </c>
      <c r="I89" s="38">
        <f t="shared" si="101"/>
        <v>2.3819126000000001E-11</v>
      </c>
      <c r="J89" s="38">
        <f t="shared" si="102"/>
        <v>9.7105076999999996E-11</v>
      </c>
      <c r="K89" s="38">
        <f t="shared" si="103"/>
        <v>1.0860753000000001E-12</v>
      </c>
      <c r="L89" s="38">
        <f t="shared" si="104"/>
        <v>3.2261696000000001E-9</v>
      </c>
      <c r="M89" s="38">
        <f t="shared" si="105"/>
        <v>4.5172660999999996E-9</v>
      </c>
      <c r="N89" s="38">
        <f t="shared" si="106"/>
        <v>2.4808097000000002E-10</v>
      </c>
      <c r="O89" s="38">
        <f t="shared" si="107"/>
        <v>7.0929875999999999E-13</v>
      </c>
      <c r="P89" s="38">
        <f t="shared" si="108"/>
        <v>1.4367963999999999E-10</v>
      </c>
      <c r="Q89" s="38">
        <f t="shared" si="109"/>
        <v>1.363758E-10</v>
      </c>
      <c r="R89" s="38">
        <f t="shared" si="110"/>
        <v>3.3384296000000002E-15</v>
      </c>
      <c r="S89" s="38">
        <f t="shared" si="111"/>
        <v>1.1283680999999999E-11</v>
      </c>
      <c r="T89" s="38">
        <f t="shared" si="112"/>
        <v>5.2888909000000001E-11</v>
      </c>
      <c r="U89" s="38">
        <f t="shared" si="113"/>
        <v>6.0221533999999997E-12</v>
      </c>
      <c r="V89" s="38">
        <f t="shared" si="114"/>
        <v>7.7459816E-14</v>
      </c>
      <c r="W89" s="38">
        <f t="shared" si="115"/>
        <v>2.7273836000000001E-11</v>
      </c>
      <c r="X89" s="38">
        <f t="shared" si="116"/>
        <v>1.1390142E-11</v>
      </c>
      <c r="Y89" s="38">
        <f t="shared" si="117"/>
        <v>0</v>
      </c>
      <c r="Z89" s="38">
        <f t="shared" si="118"/>
        <v>4.5973160000000002E-13</v>
      </c>
      <c r="AA89" s="38">
        <f t="shared" si="119"/>
        <v>1.9809429000000001E-14</v>
      </c>
      <c r="AB89" s="38">
        <f t="shared" si="120"/>
        <v>5.3500908000000003E-10</v>
      </c>
      <c r="AC89" s="38">
        <f t="shared" si="121"/>
        <v>5.2386444000000002E-11</v>
      </c>
      <c r="AD89" s="38">
        <f t="shared" si="122"/>
        <v>3.0019230999999999E-11</v>
      </c>
      <c r="AE89" s="38">
        <f t="shared" si="123"/>
        <v>3.3914333000000003E-11</v>
      </c>
      <c r="AF89" s="38">
        <f t="shared" si="124"/>
        <v>5.3214872999999998E-12</v>
      </c>
      <c r="AG89" s="38">
        <f t="shared" si="125"/>
        <v>1.4241348E-11</v>
      </c>
      <c r="AH89" s="38">
        <f t="shared" si="126"/>
        <v>0</v>
      </c>
      <c r="AI89" s="38">
        <f t="shared" si="127"/>
        <v>0</v>
      </c>
      <c r="AJ89" s="38"/>
    </row>
    <row r="90" spans="1:36" x14ac:dyDescent="0.35">
      <c r="A90" s="38" t="str">
        <f t="shared" si="95"/>
        <v>Human toxicity, non-cancer</v>
      </c>
      <c r="B90" s="36"/>
      <c r="C90" s="38">
        <f t="shared" si="128"/>
        <v>0</v>
      </c>
      <c r="D90" s="38">
        <f t="shared" si="96"/>
        <v>7.2069584999999996E-9</v>
      </c>
      <c r="E90" s="38">
        <f t="shared" si="97"/>
        <v>1.1072876E-10</v>
      </c>
      <c r="F90" s="38">
        <f t="shared" si="98"/>
        <v>0</v>
      </c>
      <c r="G90" s="38">
        <f t="shared" si="99"/>
        <v>5.3495220000000003E-11</v>
      </c>
      <c r="H90" s="38">
        <f t="shared" si="100"/>
        <v>2.2354464E-10</v>
      </c>
      <c r="I90" s="38">
        <f t="shared" si="101"/>
        <v>5.6010238999999995E-10</v>
      </c>
      <c r="J90" s="38">
        <f t="shared" si="102"/>
        <v>2.0248934999999999E-9</v>
      </c>
      <c r="K90" s="38">
        <f t="shared" si="103"/>
        <v>1.7593449999999999E-11</v>
      </c>
      <c r="L90" s="38">
        <f t="shared" si="104"/>
        <v>2.6420384E-7</v>
      </c>
      <c r="M90" s="38">
        <f t="shared" si="105"/>
        <v>2.6905534999999999E-9</v>
      </c>
      <c r="N90" s="38">
        <f t="shared" si="106"/>
        <v>8.2635792000000003E-9</v>
      </c>
      <c r="O90" s="38">
        <f t="shared" si="107"/>
        <v>1.6583309E-11</v>
      </c>
      <c r="P90" s="38">
        <f t="shared" si="108"/>
        <v>2.8624413999999999E-9</v>
      </c>
      <c r="Q90" s="38">
        <f t="shared" si="109"/>
        <v>4.5396038999999999E-9</v>
      </c>
      <c r="R90" s="38">
        <f t="shared" si="110"/>
        <v>1.906228E-13</v>
      </c>
      <c r="S90" s="38">
        <f t="shared" si="111"/>
        <v>2.4411115E-10</v>
      </c>
      <c r="T90" s="38">
        <f t="shared" si="112"/>
        <v>8.8482408000000003E-10</v>
      </c>
      <c r="U90" s="38">
        <f t="shared" si="113"/>
        <v>8.2965216999999997E-11</v>
      </c>
      <c r="V90" s="38">
        <f t="shared" si="114"/>
        <v>1.2154084000000001E-12</v>
      </c>
      <c r="W90" s="38">
        <f t="shared" si="115"/>
        <v>5.5546589000000004E-10</v>
      </c>
      <c r="X90" s="38">
        <f t="shared" si="116"/>
        <v>1.0121170000000001E-9</v>
      </c>
      <c r="Y90" s="38">
        <f t="shared" si="117"/>
        <v>0</v>
      </c>
      <c r="Z90" s="38">
        <f t="shared" si="118"/>
        <v>8.9289438999999995E-12</v>
      </c>
      <c r="AA90" s="38">
        <f t="shared" si="119"/>
        <v>4.7531021000000002E-13</v>
      </c>
      <c r="AB90" s="38">
        <f t="shared" si="120"/>
        <v>8.7891231999999997E-9</v>
      </c>
      <c r="AC90" s="38">
        <f t="shared" si="121"/>
        <v>2.2861755999999999E-9</v>
      </c>
      <c r="AD90" s="38">
        <f t="shared" si="122"/>
        <v>4.0076370000000001E-10</v>
      </c>
      <c r="AE90" s="38">
        <f t="shared" si="123"/>
        <v>1.4855234999999999E-9</v>
      </c>
      <c r="AF90" s="38">
        <f t="shared" si="124"/>
        <v>1.6082925E-9</v>
      </c>
      <c r="AG90" s="38">
        <f t="shared" si="125"/>
        <v>1.4609808999999999E-9</v>
      </c>
      <c r="AH90" s="38">
        <f t="shared" si="126"/>
        <v>0</v>
      </c>
      <c r="AI90" s="38">
        <f t="shared" si="127"/>
        <v>0</v>
      </c>
      <c r="AJ90" s="38"/>
    </row>
    <row r="91" spans="1:36" x14ac:dyDescent="0.35">
      <c r="A91" s="38" t="str">
        <f t="shared" si="95"/>
        <v>Ionising radiation</v>
      </c>
      <c r="B91" s="36"/>
      <c r="C91" s="38">
        <f t="shared" si="128"/>
        <v>0</v>
      </c>
      <c r="D91" s="38">
        <f t="shared" si="96"/>
        <v>1.7326266999999999E-2</v>
      </c>
      <c r="E91" s="38">
        <f t="shared" si="97"/>
        <v>3.0906921000000001E-4</v>
      </c>
      <c r="F91" s="38">
        <f t="shared" si="98"/>
        <v>0</v>
      </c>
      <c r="G91" s="38">
        <f t="shared" si="99"/>
        <v>6.1392404000000002E-4</v>
      </c>
      <c r="H91" s="38">
        <f t="shared" si="100"/>
        <v>2.7919805999999998E-2</v>
      </c>
      <c r="I91" s="38">
        <f t="shared" si="101"/>
        <v>3.2086988000000001E-3</v>
      </c>
      <c r="J91" s="38">
        <f t="shared" si="102"/>
        <v>0.23545419000000001</v>
      </c>
      <c r="K91" s="38">
        <f t="shared" si="103"/>
        <v>1.6981156E-3</v>
      </c>
      <c r="L91" s="38">
        <f t="shared" si="104"/>
        <v>0.63468645000000001</v>
      </c>
      <c r="M91" s="38">
        <f t="shared" si="105"/>
        <v>3.8967158000000002E-2</v>
      </c>
      <c r="N91" s="38">
        <f t="shared" si="106"/>
        <v>4.9977169999999996E-3</v>
      </c>
      <c r="O91" s="38">
        <f t="shared" si="107"/>
        <v>1.3185887E-5</v>
      </c>
      <c r="P91" s="38">
        <f t="shared" si="108"/>
        <v>0.35750715</v>
      </c>
      <c r="Q91" s="38">
        <f t="shared" si="109"/>
        <v>3.3409174999999998E-3</v>
      </c>
      <c r="R91" s="38">
        <f t="shared" si="110"/>
        <v>1.4127406E-7</v>
      </c>
      <c r="S91" s="38">
        <f t="shared" si="111"/>
        <v>2.2883334000000002E-3</v>
      </c>
      <c r="T91" s="38">
        <f t="shared" si="112"/>
        <v>1.9578096999999999E-2</v>
      </c>
      <c r="U91" s="38">
        <f t="shared" si="113"/>
        <v>9.6431576000000005E-3</v>
      </c>
      <c r="V91" s="38">
        <f t="shared" si="114"/>
        <v>1.4342447E-5</v>
      </c>
      <c r="W91" s="38">
        <f t="shared" si="115"/>
        <v>6.8692244E-2</v>
      </c>
      <c r="X91" s="38">
        <f t="shared" si="116"/>
        <v>2.4028549E-2</v>
      </c>
      <c r="Y91" s="38">
        <f t="shared" si="117"/>
        <v>0</v>
      </c>
      <c r="Z91" s="38">
        <f t="shared" si="118"/>
        <v>1.1253680000000001E-3</v>
      </c>
      <c r="AA91" s="38">
        <f t="shared" si="119"/>
        <v>3.1847035000000002E-6</v>
      </c>
      <c r="AB91" s="38">
        <f t="shared" si="120"/>
        <v>7.7761572000000001E-2</v>
      </c>
      <c r="AC91" s="38">
        <f t="shared" si="121"/>
        <v>8.0389697000000006E-3</v>
      </c>
      <c r="AD91" s="38">
        <f t="shared" si="122"/>
        <v>4.5471519000000002E-2</v>
      </c>
      <c r="AE91" s="38">
        <f t="shared" si="123"/>
        <v>4.9832146000000001E-2</v>
      </c>
      <c r="AF91" s="38">
        <f t="shared" si="124"/>
        <v>4.5639428000000003E-2</v>
      </c>
      <c r="AG91" s="38">
        <f t="shared" si="125"/>
        <v>5.3174430000000002E-2</v>
      </c>
      <c r="AH91" s="38">
        <f t="shared" si="126"/>
        <v>0</v>
      </c>
      <c r="AI91" s="38">
        <f t="shared" si="127"/>
        <v>0</v>
      </c>
      <c r="AJ91" s="38"/>
    </row>
    <row r="92" spans="1:36" x14ac:dyDescent="0.35">
      <c r="A92" s="38" t="str">
        <f t="shared" si="95"/>
        <v>Land use</v>
      </c>
      <c r="B92" s="36"/>
      <c r="C92" s="38">
        <f t="shared" si="128"/>
        <v>0</v>
      </c>
      <c r="D92" s="38">
        <f t="shared" si="96"/>
        <v>27.874362000000001</v>
      </c>
      <c r="E92" s="38">
        <f t="shared" si="97"/>
        <v>1.5001327E-2</v>
      </c>
      <c r="F92" s="38">
        <f t="shared" si="98"/>
        <v>0</v>
      </c>
      <c r="G92" s="38">
        <f t="shared" si="99"/>
        <v>6.5359272999999996E-2</v>
      </c>
      <c r="H92" s="38">
        <f t="shared" si="100"/>
        <v>0.28382448999999998</v>
      </c>
      <c r="I92" s="38">
        <f t="shared" si="101"/>
        <v>0.1170433</v>
      </c>
      <c r="J92" s="38">
        <f t="shared" si="102"/>
        <v>2.5793200999999999</v>
      </c>
      <c r="K92" s="38">
        <f t="shared" si="103"/>
        <v>1.7911361000000001E-2</v>
      </c>
      <c r="L92" s="38">
        <f t="shared" si="104"/>
        <v>1021.0407</v>
      </c>
      <c r="M92" s="38">
        <f t="shared" si="105"/>
        <v>0.56367204999999998</v>
      </c>
      <c r="N92" s="38">
        <f t="shared" si="106"/>
        <v>9.3820802000000008</v>
      </c>
      <c r="O92" s="38">
        <f t="shared" si="107"/>
        <v>1.7652421000000001E-2</v>
      </c>
      <c r="P92" s="38">
        <f t="shared" si="108"/>
        <v>3.6343119000000002</v>
      </c>
      <c r="Q92" s="38">
        <f t="shared" si="109"/>
        <v>5.1547660000000004</v>
      </c>
      <c r="R92" s="38">
        <f t="shared" si="110"/>
        <v>9.3924158000000006E-6</v>
      </c>
      <c r="S92" s="38">
        <f t="shared" si="111"/>
        <v>4.6466360999999998E-2</v>
      </c>
      <c r="T92" s="38">
        <f t="shared" si="112"/>
        <v>0.28741501000000003</v>
      </c>
      <c r="U92" s="38">
        <f t="shared" si="113"/>
        <v>1.0670865E-2</v>
      </c>
      <c r="V92" s="38">
        <f t="shared" si="114"/>
        <v>1.3549745000000001E-3</v>
      </c>
      <c r="W92" s="38">
        <f t="shared" si="115"/>
        <v>0.71246606000000001</v>
      </c>
      <c r="X92" s="38">
        <f t="shared" si="116"/>
        <v>0.12820920999999999</v>
      </c>
      <c r="Y92" s="38">
        <f t="shared" si="117"/>
        <v>0</v>
      </c>
      <c r="Z92" s="38">
        <f t="shared" si="118"/>
        <v>1.1407988000000001E-2</v>
      </c>
      <c r="AA92" s="38">
        <f t="shared" si="119"/>
        <v>5.5289936999999996E-4</v>
      </c>
      <c r="AB92" s="38">
        <f t="shared" si="120"/>
        <v>0.50008564</v>
      </c>
      <c r="AC92" s="38">
        <f t="shared" si="121"/>
        <v>1.6410232</v>
      </c>
      <c r="AD92" s="38">
        <f t="shared" si="122"/>
        <v>0.43957839999999998</v>
      </c>
      <c r="AE92" s="38">
        <f t="shared" si="123"/>
        <v>11.516455000000001</v>
      </c>
      <c r="AF92" s="38">
        <f t="shared" si="124"/>
        <v>1.1304461E-2</v>
      </c>
      <c r="AG92" s="38">
        <f t="shared" si="125"/>
        <v>2.6804715E-2</v>
      </c>
      <c r="AH92" s="38">
        <f t="shared" si="126"/>
        <v>0</v>
      </c>
      <c r="AI92" s="38">
        <f t="shared" si="127"/>
        <v>0</v>
      </c>
      <c r="AJ92" s="38"/>
    </row>
    <row r="93" spans="1:36" x14ac:dyDescent="0.35">
      <c r="A93" s="38" t="str">
        <f t="shared" si="95"/>
        <v>Ozone depletion</v>
      </c>
      <c r="B93" s="36"/>
      <c r="C93" s="38">
        <f t="shared" si="128"/>
        <v>0</v>
      </c>
      <c r="D93" s="38">
        <f t="shared" si="96"/>
        <v>5.9326869999999996E-10</v>
      </c>
      <c r="E93" s="38">
        <f t="shared" si="97"/>
        <v>1.8932327E-13</v>
      </c>
      <c r="F93" s="38">
        <f t="shared" si="98"/>
        <v>0</v>
      </c>
      <c r="G93" s="38">
        <f t="shared" si="99"/>
        <v>5.1098733000000004E-13</v>
      </c>
      <c r="H93" s="38">
        <f t="shared" si="100"/>
        <v>2.492828E-11</v>
      </c>
      <c r="I93" s="38">
        <f t="shared" si="101"/>
        <v>6.0350755E-9</v>
      </c>
      <c r="J93" s="38">
        <f t="shared" si="102"/>
        <v>2.0582816E-10</v>
      </c>
      <c r="K93" s="38">
        <f t="shared" si="103"/>
        <v>1.7172200000000001E-11</v>
      </c>
      <c r="L93" s="38">
        <f t="shared" si="104"/>
        <v>2.1725799000000001E-8</v>
      </c>
      <c r="M93" s="38">
        <f t="shared" si="105"/>
        <v>3.0213244999999997E-11</v>
      </c>
      <c r="N93" s="38">
        <f t="shared" si="106"/>
        <v>7.2673581999999996E-12</v>
      </c>
      <c r="O93" s="38">
        <f t="shared" si="107"/>
        <v>1.1604692E-8</v>
      </c>
      <c r="P93" s="38">
        <f t="shared" si="108"/>
        <v>3.1920129999999999E-10</v>
      </c>
      <c r="Q93" s="38">
        <f t="shared" si="109"/>
        <v>4.5110227999999999E-12</v>
      </c>
      <c r="R93" s="38">
        <f t="shared" si="110"/>
        <v>6.5505161000000002E-13</v>
      </c>
      <c r="S93" s="38">
        <f t="shared" si="111"/>
        <v>4.4045213999999998E-10</v>
      </c>
      <c r="T93" s="38">
        <f t="shared" si="112"/>
        <v>5.376371E-11</v>
      </c>
      <c r="U93" s="38">
        <f t="shared" si="113"/>
        <v>7.6354616999999996E-12</v>
      </c>
      <c r="V93" s="38">
        <f t="shared" si="114"/>
        <v>1.1004113E-14</v>
      </c>
      <c r="W93" s="38">
        <f t="shared" si="115"/>
        <v>6.0036599999999996E-11</v>
      </c>
      <c r="X93" s="38">
        <f t="shared" si="116"/>
        <v>9.8839234999999996E-11</v>
      </c>
      <c r="Y93" s="38">
        <f t="shared" si="117"/>
        <v>0</v>
      </c>
      <c r="Z93" s="38">
        <f t="shared" si="118"/>
        <v>3.8456630000000001E-10</v>
      </c>
      <c r="AA93" s="38">
        <f t="shared" si="119"/>
        <v>2.4668735E-15</v>
      </c>
      <c r="AB93" s="38">
        <f t="shared" si="120"/>
        <v>3.4530243000000001E-10</v>
      </c>
      <c r="AC93" s="38">
        <f t="shared" si="121"/>
        <v>7.7214582000000003E-12</v>
      </c>
      <c r="AD93" s="38">
        <f t="shared" si="122"/>
        <v>2.3622203000000001E-7</v>
      </c>
      <c r="AE93" s="38">
        <f t="shared" si="123"/>
        <v>4.4412194000000003E-9</v>
      </c>
      <c r="AF93" s="38">
        <f t="shared" si="124"/>
        <v>3.6345059E-11</v>
      </c>
      <c r="AG93" s="38">
        <f t="shared" si="125"/>
        <v>4.2273062000000003E-11</v>
      </c>
      <c r="AH93" s="38">
        <f t="shared" si="126"/>
        <v>0</v>
      </c>
      <c r="AI93" s="38">
        <f t="shared" si="127"/>
        <v>0</v>
      </c>
      <c r="AJ93" s="38"/>
    </row>
    <row r="94" spans="1:36" x14ac:dyDescent="0.35">
      <c r="A94" s="38" t="str">
        <f t="shared" si="95"/>
        <v>Photochemical ozone formation</v>
      </c>
      <c r="B94" s="36"/>
      <c r="C94" s="38">
        <f t="shared" si="128"/>
        <v>0</v>
      </c>
      <c r="D94" s="38">
        <f t="shared" si="96"/>
        <v>7.5965573000000004E-4</v>
      </c>
      <c r="E94" s="38">
        <f t="shared" si="97"/>
        <v>3.0134049000000001E-5</v>
      </c>
      <c r="F94" s="38">
        <f t="shared" si="98"/>
        <v>0</v>
      </c>
      <c r="G94" s="38">
        <f t="shared" si="99"/>
        <v>4.2758766000000002E-5</v>
      </c>
      <c r="H94" s="38">
        <f t="shared" si="100"/>
        <v>1.0790465999999999E-4</v>
      </c>
      <c r="I94" s="38">
        <f t="shared" si="101"/>
        <v>8.8324516999999998E-5</v>
      </c>
      <c r="J94" s="38">
        <f t="shared" si="102"/>
        <v>1.1330559999999999E-3</v>
      </c>
      <c r="K94" s="38">
        <f t="shared" si="103"/>
        <v>1.00845E-5</v>
      </c>
      <c r="L94" s="38">
        <f t="shared" si="104"/>
        <v>2.8580643999999999E-2</v>
      </c>
      <c r="M94" s="38">
        <f t="shared" si="105"/>
        <v>5.8834643000000002E-4</v>
      </c>
      <c r="N94" s="38">
        <f t="shared" si="106"/>
        <v>1.0921395E-2</v>
      </c>
      <c r="O94" s="38">
        <f t="shared" si="107"/>
        <v>1.9152014000000001E-5</v>
      </c>
      <c r="P94" s="38">
        <f t="shared" si="108"/>
        <v>1.3816961E-3</v>
      </c>
      <c r="Q94" s="38">
        <f t="shared" si="109"/>
        <v>5.9957546999999996E-3</v>
      </c>
      <c r="R94" s="38">
        <f t="shared" si="110"/>
        <v>9.7637480999999997E-9</v>
      </c>
      <c r="S94" s="38">
        <f t="shared" si="111"/>
        <v>4.6330705E-5</v>
      </c>
      <c r="T94" s="38">
        <f t="shared" si="112"/>
        <v>3.3291540000000001E-4</v>
      </c>
      <c r="U94" s="38">
        <f t="shared" si="113"/>
        <v>5.9785113E-5</v>
      </c>
      <c r="V94" s="38">
        <f t="shared" si="114"/>
        <v>1.2992491E-6</v>
      </c>
      <c r="W94" s="38">
        <f t="shared" si="115"/>
        <v>2.8378913999999999E-4</v>
      </c>
      <c r="X94" s="38">
        <f t="shared" si="116"/>
        <v>5.3361086999999997E-5</v>
      </c>
      <c r="Y94" s="38">
        <f t="shared" si="117"/>
        <v>0</v>
      </c>
      <c r="Z94" s="38">
        <f t="shared" si="118"/>
        <v>4.3519946999999998E-6</v>
      </c>
      <c r="AA94" s="38">
        <f t="shared" si="119"/>
        <v>6.4332273000000002E-7</v>
      </c>
      <c r="AB94" s="38">
        <f t="shared" si="120"/>
        <v>1.6319818000000001E-3</v>
      </c>
      <c r="AC94" s="38">
        <f t="shared" si="121"/>
        <v>1.7970455000000001E-4</v>
      </c>
      <c r="AD94" s="38">
        <f t="shared" si="122"/>
        <v>1.8458023E-4</v>
      </c>
      <c r="AE94" s="38">
        <f t="shared" si="123"/>
        <v>3.7254113999999998E-4</v>
      </c>
      <c r="AF94" s="38">
        <f t="shared" si="124"/>
        <v>3.4495651999999998E-5</v>
      </c>
      <c r="AG94" s="38">
        <f t="shared" si="125"/>
        <v>6.9933773999999993E-5</v>
      </c>
      <c r="AH94" s="38">
        <f t="shared" si="126"/>
        <v>0</v>
      </c>
      <c r="AI94" s="38">
        <f t="shared" si="127"/>
        <v>0</v>
      </c>
      <c r="AJ94" s="38"/>
    </row>
    <row r="95" spans="1:36" x14ac:dyDescent="0.35">
      <c r="A95" s="38" t="str">
        <f t="shared" si="95"/>
        <v>Resource use, fossils</v>
      </c>
      <c r="B95" s="36"/>
      <c r="C95" s="38">
        <f t="shared" si="128"/>
        <v>0</v>
      </c>
      <c r="D95" s="38">
        <f t="shared" si="96"/>
        <v>2.1803701000000002</v>
      </c>
      <c r="E95" s="38">
        <f t="shared" si="97"/>
        <v>0.11874477</v>
      </c>
      <c r="F95" s="38">
        <f t="shared" si="98"/>
        <v>0</v>
      </c>
      <c r="G95" s="38">
        <f t="shared" si="99"/>
        <v>0.12711119000000001</v>
      </c>
      <c r="H95" s="38">
        <f t="shared" si="100"/>
        <v>1.1436976000000001</v>
      </c>
      <c r="I95" s="38">
        <f t="shared" si="101"/>
        <v>0.40015771999999999</v>
      </c>
      <c r="J95" s="38">
        <f t="shared" si="102"/>
        <v>9.9914296999999994</v>
      </c>
      <c r="K95" s="38">
        <f t="shared" si="103"/>
        <v>0.1031728</v>
      </c>
      <c r="L95" s="38">
        <f t="shared" si="104"/>
        <v>80.574023999999994</v>
      </c>
      <c r="M95" s="38">
        <f t="shared" si="105"/>
        <v>5.2407577999999999</v>
      </c>
      <c r="N95" s="38">
        <f t="shared" si="106"/>
        <v>17.273219000000001</v>
      </c>
      <c r="O95" s="38">
        <f t="shared" si="107"/>
        <v>3.3089571999999998E-2</v>
      </c>
      <c r="P95" s="38">
        <f t="shared" si="108"/>
        <v>14.644803</v>
      </c>
      <c r="Q95" s="38">
        <f t="shared" si="109"/>
        <v>9.5036959999999997</v>
      </c>
      <c r="R95" s="38">
        <f t="shared" si="110"/>
        <v>4.3222737000000003E-5</v>
      </c>
      <c r="S95" s="38">
        <f t="shared" si="111"/>
        <v>0.33787611000000001</v>
      </c>
      <c r="T95" s="38">
        <f t="shared" si="112"/>
        <v>4.1119349999999999</v>
      </c>
      <c r="U95" s="38">
        <f t="shared" si="113"/>
        <v>0.96320285999999999</v>
      </c>
      <c r="V95" s="38">
        <f t="shared" si="114"/>
        <v>3.2273644000000001E-3</v>
      </c>
      <c r="W95" s="38">
        <f t="shared" si="115"/>
        <v>2.8417069000000001</v>
      </c>
      <c r="X95" s="38">
        <f t="shared" si="116"/>
        <v>1.8828438000000001</v>
      </c>
      <c r="Y95" s="38">
        <f t="shared" si="117"/>
        <v>0</v>
      </c>
      <c r="Z95" s="38">
        <f t="shared" si="118"/>
        <v>4.6114996999999998E-2</v>
      </c>
      <c r="AA95" s="38">
        <f t="shared" si="119"/>
        <v>1.1044123E-3</v>
      </c>
      <c r="AB95" s="38">
        <f t="shared" si="120"/>
        <v>14.048762999999999</v>
      </c>
      <c r="AC95" s="38">
        <f t="shared" si="121"/>
        <v>3.3426212</v>
      </c>
      <c r="AD95" s="38">
        <f t="shared" si="122"/>
        <v>1.8925291</v>
      </c>
      <c r="AE95" s="38">
        <f t="shared" si="123"/>
        <v>3.0411953999999999</v>
      </c>
      <c r="AF95" s="38">
        <f t="shared" si="124"/>
        <v>3.7096632999999999</v>
      </c>
      <c r="AG95" s="38">
        <f t="shared" si="125"/>
        <v>4.6166026999999996</v>
      </c>
      <c r="AH95" s="38">
        <f t="shared" si="126"/>
        <v>0</v>
      </c>
      <c r="AI95" s="38">
        <f t="shared" si="127"/>
        <v>0</v>
      </c>
      <c r="AJ95" s="38"/>
    </row>
    <row r="96" spans="1:36" x14ac:dyDescent="0.35">
      <c r="A96" s="38" t="str">
        <f t="shared" si="95"/>
        <v>Resource use, minerals and metals</v>
      </c>
      <c r="B96" s="36"/>
      <c r="C96" s="38">
        <f t="shared" si="128"/>
        <v>0</v>
      </c>
      <c r="D96" s="38">
        <f t="shared" si="96"/>
        <v>5.0545030000000003E-8</v>
      </c>
      <c r="E96" s="38">
        <f t="shared" si="97"/>
        <v>1.0605601E-6</v>
      </c>
      <c r="F96" s="38">
        <f t="shared" si="98"/>
        <v>0</v>
      </c>
      <c r="G96" s="38">
        <f t="shared" si="99"/>
        <v>3.3957255E-9</v>
      </c>
      <c r="H96" s="38">
        <f t="shared" si="100"/>
        <v>2.3803633000000001E-8</v>
      </c>
      <c r="I96" s="38">
        <f t="shared" si="101"/>
        <v>1.9843202000000001E-7</v>
      </c>
      <c r="J96" s="38">
        <f t="shared" si="102"/>
        <v>1.4348407000000001E-7</v>
      </c>
      <c r="K96" s="38">
        <f t="shared" si="103"/>
        <v>3.8145952999999998E-9</v>
      </c>
      <c r="L96" s="38">
        <f t="shared" si="104"/>
        <v>1.8668948000000001E-6</v>
      </c>
      <c r="M96" s="38">
        <f t="shared" si="105"/>
        <v>2.2182528E-5</v>
      </c>
      <c r="N96" s="38">
        <f t="shared" si="106"/>
        <v>1.1550412E-7</v>
      </c>
      <c r="O96" s="38">
        <f t="shared" si="107"/>
        <v>1.4131094999999999E-9</v>
      </c>
      <c r="P96" s="38">
        <f t="shared" si="108"/>
        <v>3.0480043E-7</v>
      </c>
      <c r="Q96" s="38">
        <f t="shared" si="109"/>
        <v>6.3745073999999997E-8</v>
      </c>
      <c r="R96" s="38">
        <f t="shared" si="110"/>
        <v>3.8091212000000001E-10</v>
      </c>
      <c r="S96" s="38">
        <f t="shared" si="111"/>
        <v>9.7267842000000004E-8</v>
      </c>
      <c r="T96" s="38">
        <f t="shared" si="112"/>
        <v>4.3741329000000002E-7</v>
      </c>
      <c r="U96" s="38">
        <f t="shared" si="113"/>
        <v>2.5979972999999999E-9</v>
      </c>
      <c r="V96" s="38">
        <f t="shared" si="114"/>
        <v>3.6684700000000001E-10</v>
      </c>
      <c r="W96" s="38">
        <f t="shared" si="115"/>
        <v>4.1377869000000003E-8</v>
      </c>
      <c r="X96" s="38">
        <f t="shared" si="116"/>
        <v>1.0068077E-7</v>
      </c>
      <c r="Y96" s="38">
        <f t="shared" si="117"/>
        <v>0</v>
      </c>
      <c r="Z96" s="38">
        <f t="shared" si="118"/>
        <v>7.0555625999999998E-10</v>
      </c>
      <c r="AA96" s="38">
        <f t="shared" si="119"/>
        <v>9.6703333000000004E-11</v>
      </c>
      <c r="AB96" s="38">
        <f t="shared" si="120"/>
        <v>1.3751001E-7</v>
      </c>
      <c r="AC96" s="38">
        <f t="shared" si="121"/>
        <v>3.7280487E-8</v>
      </c>
      <c r="AD96" s="38">
        <f t="shared" si="122"/>
        <v>4.6213535999999997E-8</v>
      </c>
      <c r="AE96" s="38">
        <f t="shared" si="123"/>
        <v>4.4473716000000001E-8</v>
      </c>
      <c r="AF96" s="38">
        <f t="shared" si="124"/>
        <v>4.3121420000000001E-8</v>
      </c>
      <c r="AG96" s="38">
        <f t="shared" si="125"/>
        <v>3.9546655000000003E-8</v>
      </c>
      <c r="AH96" s="38">
        <f t="shared" si="126"/>
        <v>0</v>
      </c>
      <c r="AI96" s="38">
        <f t="shared" si="127"/>
        <v>0</v>
      </c>
      <c r="AJ96" s="38"/>
    </row>
    <row r="97" spans="1:36" x14ac:dyDescent="0.35">
      <c r="A97" s="38" t="str">
        <f t="shared" si="95"/>
        <v>Water use</v>
      </c>
      <c r="B97" s="36"/>
      <c r="C97" s="38">
        <f t="shared" si="128"/>
        <v>0</v>
      </c>
      <c r="D97" s="38">
        <f t="shared" si="96"/>
        <v>6.9713941000000001E-2</v>
      </c>
      <c r="E97" s="38">
        <f t="shared" si="97"/>
        <v>2.3699204999999999E-3</v>
      </c>
      <c r="F97" s="38">
        <f t="shared" si="98"/>
        <v>0</v>
      </c>
      <c r="G97" s="38">
        <f t="shared" si="99"/>
        <v>1.1375005E-3</v>
      </c>
      <c r="H97" s="38">
        <f t="shared" si="100"/>
        <v>5.7942846999999999E-2</v>
      </c>
      <c r="I97" s="38">
        <f t="shared" si="101"/>
        <v>1.2676456</v>
      </c>
      <c r="J97" s="38">
        <f t="shared" si="102"/>
        <v>0.19085789</v>
      </c>
      <c r="K97" s="38">
        <f t="shared" si="103"/>
        <v>1.7495824000000001E-3</v>
      </c>
      <c r="L97" s="38">
        <f t="shared" si="104"/>
        <v>2.5560125</v>
      </c>
      <c r="M97" s="38">
        <f t="shared" si="105"/>
        <v>6.2079520999999999E-2</v>
      </c>
      <c r="N97" s="38">
        <f t="shared" si="106"/>
        <v>8.4364204999999998E-2</v>
      </c>
      <c r="O97" s="38">
        <f t="shared" si="107"/>
        <v>1.6378076999999999E-4</v>
      </c>
      <c r="P97" s="38">
        <f t="shared" si="108"/>
        <v>0.74194576999999995</v>
      </c>
      <c r="Q97" s="38">
        <f t="shared" si="109"/>
        <v>4.6778159999999999E-2</v>
      </c>
      <c r="R97" s="38">
        <f t="shared" si="110"/>
        <v>1.2563949000000001E-6</v>
      </c>
      <c r="S97" s="38">
        <f t="shared" si="111"/>
        <v>2.3066715000000002E-2</v>
      </c>
      <c r="T97" s="38">
        <f t="shared" si="112"/>
        <v>0.15427299</v>
      </c>
      <c r="U97" s="38">
        <f t="shared" si="113"/>
        <v>1.4745652E-2</v>
      </c>
      <c r="V97" s="38">
        <f t="shared" si="114"/>
        <v>2.0972860000000001E-5</v>
      </c>
      <c r="W97" s="38">
        <f t="shared" si="115"/>
        <v>5.5336848000000001E-2</v>
      </c>
      <c r="X97" s="38">
        <f t="shared" si="116"/>
        <v>4.1694595000000001E-2</v>
      </c>
      <c r="Y97" s="38">
        <f t="shared" si="117"/>
        <v>0</v>
      </c>
      <c r="Z97" s="38">
        <f t="shared" si="118"/>
        <v>9.0540995999999999E-4</v>
      </c>
      <c r="AA97" s="38">
        <f t="shared" si="119"/>
        <v>7.9725115000000001E-6</v>
      </c>
      <c r="AB97" s="38">
        <f t="shared" si="120"/>
        <v>0.28982666000000001</v>
      </c>
      <c r="AC97" s="38">
        <f t="shared" si="121"/>
        <v>3.4759349000000002E-2</v>
      </c>
      <c r="AD97" s="38">
        <f t="shared" si="122"/>
        <v>3.1824532000000003E-2</v>
      </c>
      <c r="AE97" s="38">
        <f t="shared" si="123"/>
        <v>0.22739713</v>
      </c>
      <c r="AF97" s="38">
        <f t="shared" si="124"/>
        <v>5.7631838999999997E-2</v>
      </c>
      <c r="AG97" s="38">
        <f t="shared" si="125"/>
        <v>7.1363904000000006E-2</v>
      </c>
      <c r="AH97" s="38">
        <f t="shared" si="126"/>
        <v>0</v>
      </c>
      <c r="AI97" s="38">
        <f t="shared" si="127"/>
        <v>0</v>
      </c>
      <c r="AJ97" s="38"/>
    </row>
    <row r="98" spans="1:36" x14ac:dyDescent="0.35">
      <c r="A98" s="6"/>
      <c r="B98" s="16"/>
      <c r="C98" s="16"/>
      <c r="D98" s="16"/>
      <c r="E98" s="16"/>
      <c r="F98" s="16"/>
      <c r="G98" s="16"/>
    </row>
    <row r="99" spans="1:36" s="82" customFormat="1" x14ac:dyDescent="0.35">
      <c r="A99" s="15" t="s">
        <v>81</v>
      </c>
      <c r="B99" s="80"/>
      <c r="C99" s="80"/>
      <c r="D99" s="80"/>
      <c r="E99" s="81"/>
      <c r="F99" s="81"/>
    </row>
    <row r="100" spans="1:36" s="82" customFormat="1" x14ac:dyDescent="0.35">
      <c r="A100" s="15"/>
      <c r="B100" s="80"/>
      <c r="C100" s="80"/>
      <c r="D100" s="80"/>
      <c r="E100" s="81"/>
      <c r="F100" s="81"/>
    </row>
    <row r="101" spans="1:36" s="82" customFormat="1" x14ac:dyDescent="0.35">
      <c r="A101" s="15"/>
      <c r="B101" s="80"/>
      <c r="C101" s="80"/>
      <c r="D101" s="80"/>
      <c r="E101" s="81"/>
      <c r="F101" s="81"/>
    </row>
    <row r="102" spans="1:36" s="177" customFormat="1" x14ac:dyDescent="0.35">
      <c r="A102" s="214"/>
      <c r="B102" s="215"/>
      <c r="C102" s="215"/>
      <c r="D102" s="215"/>
      <c r="E102" s="216"/>
      <c r="F102" s="216"/>
    </row>
    <row r="103" spans="1:36" x14ac:dyDescent="0.35">
      <c r="A103" s="5"/>
      <c r="B103" s="5"/>
      <c r="C103" s="5"/>
      <c r="D103" s="5"/>
    </row>
    <row r="104" spans="1:36" x14ac:dyDescent="0.35">
      <c r="A104" s="5" t="s">
        <v>21</v>
      </c>
      <c r="B104" s="6" t="s">
        <v>22</v>
      </c>
    </row>
    <row r="105" spans="1:36" x14ac:dyDescent="0.35">
      <c r="A105" t="s">
        <v>23</v>
      </c>
      <c r="B105" s="6" t="s">
        <v>24</v>
      </c>
    </row>
    <row r="106" spans="1:36" x14ac:dyDescent="0.35">
      <c r="A106" t="s">
        <v>25</v>
      </c>
      <c r="B106" s="6" t="s">
        <v>173</v>
      </c>
    </row>
    <row r="107" spans="1:36" x14ac:dyDescent="0.35">
      <c r="A107" t="s">
        <v>27</v>
      </c>
      <c r="B107" s="6" t="s">
        <v>66</v>
      </c>
    </row>
    <row r="108" spans="1:36" x14ac:dyDescent="0.35">
      <c r="A108" t="s">
        <v>29</v>
      </c>
      <c r="B108" s="6" t="s">
        <v>82</v>
      </c>
    </row>
    <row r="109" spans="1:36" x14ac:dyDescent="0.35">
      <c r="A109" t="s">
        <v>31</v>
      </c>
      <c r="B109" s="6" t="s">
        <v>32</v>
      </c>
    </row>
    <row r="110" spans="1:36" x14ac:dyDescent="0.35">
      <c r="A110" t="s">
        <v>33</v>
      </c>
      <c r="B110" s="6" t="s">
        <v>34</v>
      </c>
    </row>
    <row r="111" spans="1:36" x14ac:dyDescent="0.35">
      <c r="A111" t="s">
        <v>37</v>
      </c>
      <c r="B111" s="6" t="s">
        <v>36</v>
      </c>
    </row>
    <row r="112" spans="1:36" x14ac:dyDescent="0.35">
      <c r="A112" t="s">
        <v>38</v>
      </c>
      <c r="B112" s="6" t="s">
        <v>36</v>
      </c>
    </row>
    <row r="113" spans="1:37" x14ac:dyDescent="0.35">
      <c r="A113" t="s">
        <v>39</v>
      </c>
      <c r="B113" s="6" t="s">
        <v>36</v>
      </c>
    </row>
    <row r="114" spans="1:37" x14ac:dyDescent="0.35">
      <c r="A114" t="s">
        <v>40</v>
      </c>
      <c r="B114" s="6" t="s">
        <v>41</v>
      </c>
    </row>
    <row r="115" spans="1:37" x14ac:dyDescent="0.35">
      <c r="A115" t="s">
        <v>42</v>
      </c>
      <c r="B115" s="6" t="s">
        <v>43</v>
      </c>
    </row>
    <row r="117" spans="1:37" ht="84" customHeight="1" x14ac:dyDescent="0.35">
      <c r="A117" s="25" t="s">
        <v>41</v>
      </c>
      <c r="B117" s="23" t="s">
        <v>44</v>
      </c>
      <c r="C117" s="23" t="s">
        <v>45</v>
      </c>
      <c r="D117" s="23" t="s">
        <v>67</v>
      </c>
      <c r="E117" s="23" t="s">
        <v>180</v>
      </c>
      <c r="F117" s="23" t="s">
        <v>181</v>
      </c>
      <c r="G117" s="24" t="s">
        <v>182</v>
      </c>
      <c r="H117" s="24" t="s">
        <v>183</v>
      </c>
      <c r="I117" s="24" t="s">
        <v>184</v>
      </c>
      <c r="J117" s="24" t="s">
        <v>185</v>
      </c>
      <c r="K117" s="24" t="s">
        <v>186</v>
      </c>
      <c r="L117" s="24" t="s">
        <v>187</v>
      </c>
      <c r="M117" s="24" t="s">
        <v>188</v>
      </c>
      <c r="N117" s="24" t="s">
        <v>189</v>
      </c>
      <c r="O117" s="24" t="s">
        <v>190</v>
      </c>
      <c r="P117" s="24" t="s">
        <v>191</v>
      </c>
      <c r="Q117" s="24" t="s">
        <v>192</v>
      </c>
      <c r="R117" s="24" t="s">
        <v>193</v>
      </c>
      <c r="S117" s="24" t="s">
        <v>194</v>
      </c>
      <c r="T117" s="24" t="s">
        <v>195</v>
      </c>
      <c r="U117" s="24" t="s">
        <v>196</v>
      </c>
      <c r="V117" s="24" t="s">
        <v>197</v>
      </c>
      <c r="W117" s="24" t="s">
        <v>198</v>
      </c>
      <c r="X117" s="24" t="s">
        <v>199</v>
      </c>
      <c r="Y117" s="24" t="s">
        <v>124</v>
      </c>
      <c r="Z117" s="24" t="s">
        <v>200</v>
      </c>
      <c r="AA117" s="24" t="s">
        <v>127</v>
      </c>
      <c r="AB117" s="24" t="s">
        <v>128</v>
      </c>
      <c r="AC117" s="24" t="s">
        <v>201</v>
      </c>
      <c r="AD117" s="24" t="s">
        <v>130</v>
      </c>
      <c r="AE117" s="24" t="s">
        <v>129</v>
      </c>
      <c r="AF117" s="24" t="s">
        <v>202</v>
      </c>
      <c r="AG117" s="24" t="s">
        <v>203</v>
      </c>
      <c r="AH117" s="24" t="s">
        <v>204</v>
      </c>
      <c r="AI117" s="24" t="s">
        <v>205</v>
      </c>
      <c r="AJ117" s="24"/>
      <c r="AK117" s="24"/>
    </row>
    <row r="118" spans="1:37" x14ac:dyDescent="0.35">
      <c r="A118" s="1" t="s">
        <v>49</v>
      </c>
      <c r="B118" s="11" t="s">
        <v>83</v>
      </c>
      <c r="C118" s="11">
        <v>7.9741374000000004E-2</v>
      </c>
      <c r="D118" s="14">
        <v>1.8566081E-4</v>
      </c>
      <c r="E118" s="14">
        <v>0</v>
      </c>
      <c r="F118" s="14">
        <v>1.4709812E-3</v>
      </c>
      <c r="G118" s="2">
        <v>1.3075542000000001E-4</v>
      </c>
      <c r="H118" s="14">
        <v>0</v>
      </c>
      <c r="I118" s="14">
        <v>4.9562898000000001E-5</v>
      </c>
      <c r="J118" s="14">
        <v>2.0065495999999999E-4</v>
      </c>
      <c r="K118" s="14">
        <v>3.5738201000000002E-4</v>
      </c>
      <c r="L118" s="14">
        <v>1.8489343999999999E-3</v>
      </c>
      <c r="M118" s="14">
        <v>1.6233024000000001E-5</v>
      </c>
      <c r="N118" s="14">
        <v>5.4854724000000001E-2</v>
      </c>
      <c r="O118" s="14">
        <v>1.2220442999999999E-3</v>
      </c>
      <c r="P118" s="14">
        <v>7.8987082999999996E-3</v>
      </c>
      <c r="Q118" s="14">
        <v>1.5179395E-5</v>
      </c>
      <c r="R118" s="14">
        <v>2.5693438999999998E-3</v>
      </c>
      <c r="S118" s="14">
        <v>4.3389416999999996E-3</v>
      </c>
      <c r="T118" s="14">
        <v>2.4646225E-8</v>
      </c>
      <c r="U118" s="14">
        <v>5.7307649999999997E-5</v>
      </c>
      <c r="V118" s="14">
        <v>4.4893583999999997E-4</v>
      </c>
      <c r="W118" s="14">
        <v>-1.0160455E-4</v>
      </c>
      <c r="X118" s="14">
        <v>1.1866313E-6</v>
      </c>
      <c r="Y118" s="14">
        <v>5.0568099000000005E-4</v>
      </c>
      <c r="Z118" s="14">
        <v>-7.2354557999999999E-5</v>
      </c>
      <c r="AA118">
        <v>0</v>
      </c>
      <c r="AB118" s="52">
        <v>8.0894411999999995E-6</v>
      </c>
      <c r="AC118" s="52">
        <v>7.7206362999999998E-7</v>
      </c>
      <c r="AD118" s="52">
        <v>3.0384812000000001E-3</v>
      </c>
      <c r="AE118" s="52">
        <v>1.0689905E-4</v>
      </c>
      <c r="AF118" s="52">
        <v>3.4387985999999998E-4</v>
      </c>
      <c r="AG118" s="52">
        <v>5.3009966999999995E-4</v>
      </c>
      <c r="AH118" s="52">
        <v>-2.8513037000000001E-4</v>
      </c>
      <c r="AI118">
        <v>-4.0010673999999998E-4</v>
      </c>
    </row>
    <row r="119" spans="1:37" x14ac:dyDescent="0.35">
      <c r="A119" s="1" t="s">
        <v>50</v>
      </c>
      <c r="B119" s="11" t="s">
        <v>84</v>
      </c>
      <c r="C119" s="14">
        <v>19.424510999999999</v>
      </c>
      <c r="D119" s="14">
        <v>5.6273652E-2</v>
      </c>
      <c r="E119" s="14">
        <v>0</v>
      </c>
      <c r="F119" s="14">
        <v>0.37454981999999998</v>
      </c>
      <c r="G119" s="2">
        <v>1.0571746E-2</v>
      </c>
      <c r="H119" s="14">
        <v>0</v>
      </c>
      <c r="I119" s="14">
        <v>8.7648806000000003E-3</v>
      </c>
      <c r="J119" s="14">
        <v>6.5783178999999997E-2</v>
      </c>
      <c r="K119" s="14">
        <v>4.0382517999999999E-2</v>
      </c>
      <c r="L119" s="14">
        <v>0.56894964999999997</v>
      </c>
      <c r="M119" s="14">
        <v>5.0892319000000004E-3</v>
      </c>
      <c r="N119" s="14">
        <v>13.770732000000001</v>
      </c>
      <c r="O119" s="14">
        <v>0.28131510999999998</v>
      </c>
      <c r="P119" s="14">
        <v>0.72648394000000005</v>
      </c>
      <c r="Q119" s="14">
        <v>2.2422386999999999E-3</v>
      </c>
      <c r="R119" s="14">
        <v>0.84233954</v>
      </c>
      <c r="S119" s="14">
        <v>0.40008830000000001</v>
      </c>
      <c r="T119" s="14">
        <v>1.903921E-6</v>
      </c>
      <c r="U119" s="14">
        <v>1.8950418E-2</v>
      </c>
      <c r="V119" s="14">
        <v>0.20506843999999999</v>
      </c>
      <c r="W119" s="14">
        <v>-6.5593674000000005E-2</v>
      </c>
      <c r="X119" s="14">
        <v>2.0501412999999999E-4</v>
      </c>
      <c r="Y119" s="14">
        <v>0.16292108</v>
      </c>
      <c r="Z119" s="14">
        <v>4.9146162E-2</v>
      </c>
      <c r="AA119" s="52">
        <v>0</v>
      </c>
      <c r="AB119" s="52">
        <v>3.2747533000000001E-3</v>
      </c>
      <c r="AC119" s="52">
        <v>7.9489976000000001E-5</v>
      </c>
      <c r="AD119" s="52">
        <v>0.95093055000000004</v>
      </c>
      <c r="AE119" s="52">
        <v>0.18679854000000001</v>
      </c>
      <c r="AF119" s="52">
        <v>0.49335487</v>
      </c>
      <c r="AG119" s="52">
        <v>0.19480596999999999</v>
      </c>
      <c r="AH119" s="52">
        <v>7.1002244000000006E-2</v>
      </c>
      <c r="AI119" s="52">
        <v>8.5937283000000007E-3</v>
      </c>
      <c r="AJ119" s="52"/>
      <c r="AK119" s="52"/>
    </row>
    <row r="120" spans="1:37" x14ac:dyDescent="0.35">
      <c r="A120" s="1" t="s">
        <v>51</v>
      </c>
      <c r="B120" s="11" t="s">
        <v>85</v>
      </c>
      <c r="C120" s="11">
        <v>1680.1986999999999</v>
      </c>
      <c r="D120" s="14">
        <v>0.69864557000000005</v>
      </c>
      <c r="E120" s="14">
        <v>0</v>
      </c>
      <c r="F120" s="14">
        <v>43.280492000000002</v>
      </c>
      <c r="G120" s="2">
        <v>4.7333386999999998E-2</v>
      </c>
      <c r="H120" s="14">
        <v>0</v>
      </c>
      <c r="I120" s="14">
        <v>7.5653177000000002E-2</v>
      </c>
      <c r="J120" s="14">
        <v>0.29958526000000002</v>
      </c>
      <c r="K120" s="14">
        <v>0.48161082</v>
      </c>
      <c r="L120" s="14">
        <v>2.7760596</v>
      </c>
      <c r="M120" s="14">
        <v>2.0259763E-2</v>
      </c>
      <c r="N120" s="14">
        <v>1585.5255</v>
      </c>
      <c r="O120" s="14">
        <v>1.8283383</v>
      </c>
      <c r="P120" s="14">
        <v>12.263503</v>
      </c>
      <c r="Q120" s="14">
        <v>2.2622619E-2</v>
      </c>
      <c r="R120" s="14">
        <v>3.8361252000000001</v>
      </c>
      <c r="S120" s="14">
        <v>6.7363828999999997</v>
      </c>
      <c r="T120" s="14">
        <v>4.5757019000000001E-5</v>
      </c>
      <c r="U120" s="14">
        <v>2.2133907000000002</v>
      </c>
      <c r="V120" s="14">
        <v>1.308081</v>
      </c>
      <c r="W120" s="14">
        <v>-0.15070183000000001</v>
      </c>
      <c r="X120" s="14">
        <v>1.7716009E-3</v>
      </c>
      <c r="Y120" s="14">
        <v>0.75751409000000003</v>
      </c>
      <c r="Z120" s="14">
        <v>0.26609270000000002</v>
      </c>
      <c r="AA120" s="52">
        <v>0</v>
      </c>
      <c r="AB120" s="52">
        <v>1.2123673999999999E-2</v>
      </c>
      <c r="AC120" s="52">
        <v>7.2484722999999998E-4</v>
      </c>
      <c r="AD120" s="52">
        <v>6.8572576999999999</v>
      </c>
      <c r="AE120" s="52">
        <v>2.2037301999999999</v>
      </c>
      <c r="AF120" s="52">
        <v>0.55738188</v>
      </c>
      <c r="AG120" s="52">
        <v>8.1218026999999999</v>
      </c>
      <c r="AH120" s="52">
        <v>0.15745238</v>
      </c>
      <c r="AI120" s="52">
        <v>-0.41574636999999998</v>
      </c>
      <c r="AJ120" s="52"/>
      <c r="AK120" s="52"/>
    </row>
    <row r="121" spans="1:37" x14ac:dyDescent="0.35">
      <c r="A121" s="1" t="s">
        <v>70</v>
      </c>
      <c r="B121" s="11" t="s">
        <v>86</v>
      </c>
      <c r="C121" s="14">
        <v>1.0260427000000001E-6</v>
      </c>
      <c r="D121" s="14">
        <v>1.5583172E-9</v>
      </c>
      <c r="E121" s="14">
        <v>0</v>
      </c>
      <c r="F121" s="14">
        <v>1.6672572999999999E-8</v>
      </c>
      <c r="G121" s="2">
        <v>1.7198637E-9</v>
      </c>
      <c r="H121" s="14">
        <v>0</v>
      </c>
      <c r="I121" s="14">
        <v>3.0949753000000003E-10</v>
      </c>
      <c r="J121" s="14">
        <v>2.1125447000000001E-9</v>
      </c>
      <c r="K121" s="14">
        <v>3.8509094000000001E-9</v>
      </c>
      <c r="L121" s="14">
        <v>2.120585E-8</v>
      </c>
      <c r="M121" s="14">
        <v>1.8538282000000001E-10</v>
      </c>
      <c r="N121" s="14">
        <v>6.2461133000000004E-7</v>
      </c>
      <c r="O121" s="14">
        <v>1.6519595000000002E-8</v>
      </c>
      <c r="P121" s="14">
        <v>1.7128904000000001E-7</v>
      </c>
      <c r="Q121" s="14">
        <v>2.9362093000000002E-10</v>
      </c>
      <c r="R121" s="14">
        <v>2.7050683E-8</v>
      </c>
      <c r="S121" s="14">
        <v>9.4044984000000001E-8</v>
      </c>
      <c r="T121" s="14">
        <v>2.2030755E-13</v>
      </c>
      <c r="U121" s="14">
        <v>9.1502335000000004E-10</v>
      </c>
      <c r="V121" s="14">
        <v>4.2924016000000003E-9</v>
      </c>
      <c r="W121" s="14">
        <v>-1.0468971999999999E-9</v>
      </c>
      <c r="X121" s="14">
        <v>1.7269873E-11</v>
      </c>
      <c r="Y121" s="14">
        <v>5.4534100000000001E-9</v>
      </c>
      <c r="Z121" s="14">
        <v>-1.4930599999999999E-10</v>
      </c>
      <c r="AA121" s="52">
        <v>0</v>
      </c>
      <c r="AB121" s="52">
        <v>8.4880016999999999E-11</v>
      </c>
      <c r="AC121" s="52">
        <v>8.045924E-12</v>
      </c>
      <c r="AD121" s="52">
        <v>2.5927455000000001E-8</v>
      </c>
      <c r="AE121" s="52">
        <v>1.7744324E-9</v>
      </c>
      <c r="AF121" s="52">
        <v>3.5991626999999998E-9</v>
      </c>
      <c r="AG121" s="52">
        <v>6.8272622999999998E-9</v>
      </c>
      <c r="AH121" s="52">
        <v>-3.0849018000000001E-9</v>
      </c>
      <c r="AI121" s="52">
        <v>-4.2428741999999999E-9</v>
      </c>
      <c r="AJ121" s="52"/>
      <c r="AK121" s="52"/>
    </row>
    <row r="122" spans="1:37" x14ac:dyDescent="0.35">
      <c r="A122" s="1" t="s">
        <v>53</v>
      </c>
      <c r="B122" s="11" t="s">
        <v>87</v>
      </c>
      <c r="C122" s="14">
        <v>0.32644446999999999</v>
      </c>
      <c r="D122" s="14">
        <v>6.1521297999999998E-5</v>
      </c>
      <c r="E122" s="14">
        <v>0</v>
      </c>
      <c r="F122" s="14">
        <v>1.4791851000000001E-3</v>
      </c>
      <c r="G122" s="2">
        <v>8.3310193000000005E-6</v>
      </c>
      <c r="H122" s="14">
        <v>0</v>
      </c>
      <c r="I122" s="14">
        <v>2.2034393000000001E-5</v>
      </c>
      <c r="J122" s="14">
        <v>3.8013765999999999E-5</v>
      </c>
      <c r="K122" s="14">
        <v>2.0649584000000001E-3</v>
      </c>
      <c r="L122" s="14">
        <v>3.9723558999999999E-4</v>
      </c>
      <c r="M122" s="14">
        <v>3.0134270999999999E-6</v>
      </c>
      <c r="N122" s="14">
        <v>5.4470926000000003E-2</v>
      </c>
      <c r="O122" s="14">
        <v>1.803175E-4</v>
      </c>
      <c r="P122" s="14">
        <v>3.7493800000000001E-3</v>
      </c>
      <c r="Q122" s="14">
        <v>6.8227208E-6</v>
      </c>
      <c r="R122" s="14">
        <v>4.8675815E-4</v>
      </c>
      <c r="S122" s="14">
        <v>2.0583991999999999E-3</v>
      </c>
      <c r="T122" s="14">
        <v>3.4820361000000001E-9</v>
      </c>
      <c r="U122" s="14">
        <v>1.2072860999999999E-5</v>
      </c>
      <c r="V122" s="14">
        <v>0.25963332</v>
      </c>
      <c r="W122" s="14">
        <v>-1.8412138E-5</v>
      </c>
      <c r="X122" s="14">
        <v>5.2332604999999998E-7</v>
      </c>
      <c r="Y122" s="14">
        <v>9.9834350000000004E-5</v>
      </c>
      <c r="Z122" s="14">
        <v>4.2595167999999998E-4</v>
      </c>
      <c r="AA122" s="52">
        <v>0</v>
      </c>
      <c r="AB122" s="52">
        <v>1.5325388000000001E-6</v>
      </c>
      <c r="AC122" s="52">
        <v>2.8258903000000002E-7</v>
      </c>
      <c r="AD122" s="52">
        <v>4.9986409999999996E-4</v>
      </c>
      <c r="AE122" s="52">
        <v>4.4002263000000003E-5</v>
      </c>
      <c r="AF122" s="52">
        <v>6.7281578000000003E-5</v>
      </c>
      <c r="AG122" s="52">
        <v>5.2398083999999996E-4</v>
      </c>
      <c r="AH122" s="52">
        <v>1.27327E-4</v>
      </c>
      <c r="AI122" s="52">
        <v>7.3946881999999999E-5</v>
      </c>
      <c r="AJ122" s="52"/>
      <c r="AK122" s="52"/>
    </row>
    <row r="123" spans="1:37" x14ac:dyDescent="0.35">
      <c r="A123" s="1" t="s">
        <v>54</v>
      </c>
      <c r="B123" s="11" t="s">
        <v>88</v>
      </c>
      <c r="C123" s="14">
        <v>1.8166774E-3</v>
      </c>
      <c r="D123" s="14">
        <v>2.8525498999999999E-7</v>
      </c>
      <c r="E123" s="14">
        <v>0</v>
      </c>
      <c r="F123" s="14">
        <v>4.5315570000000002E-5</v>
      </c>
      <c r="G123" s="2">
        <v>8.0951922000000007E-9</v>
      </c>
      <c r="H123" s="14">
        <v>0</v>
      </c>
      <c r="I123" s="14">
        <v>4.9902681999999998E-8</v>
      </c>
      <c r="J123" s="14">
        <v>2.0979472E-7</v>
      </c>
      <c r="K123" s="14">
        <v>2.9271701000000001E-6</v>
      </c>
      <c r="L123" s="14">
        <v>1.2997654000000001E-6</v>
      </c>
      <c r="M123" s="14">
        <v>5.7848580000000002E-8</v>
      </c>
      <c r="N123" s="14">
        <v>1.6596924000000001E-3</v>
      </c>
      <c r="O123" s="14">
        <v>4.9120942999999996E-7</v>
      </c>
      <c r="P123" s="14">
        <v>8.2494681000000003E-6</v>
      </c>
      <c r="Q123" s="14">
        <v>1.5732363000000001E-8</v>
      </c>
      <c r="R123" s="14">
        <v>2.6863765000000001E-6</v>
      </c>
      <c r="S123" s="14">
        <v>4.5300174000000003E-6</v>
      </c>
      <c r="T123" s="14">
        <v>5.0030902E-9</v>
      </c>
      <c r="U123" s="14">
        <v>1.6477508999999999E-6</v>
      </c>
      <c r="V123" s="14">
        <v>7.7701088000000001E-6</v>
      </c>
      <c r="W123" s="14">
        <v>-3.8501545999999997E-8</v>
      </c>
      <c r="X123" s="14">
        <v>9.5218904000000006E-10</v>
      </c>
      <c r="Y123" s="14">
        <v>3.4390893E-7</v>
      </c>
      <c r="Z123" s="14">
        <v>4.6634114E-5</v>
      </c>
      <c r="AA123" s="52">
        <v>0</v>
      </c>
      <c r="AB123" s="52">
        <v>5.6506021000000002E-9</v>
      </c>
      <c r="AC123" s="52">
        <v>4.0434394E-10</v>
      </c>
      <c r="AD123" s="52">
        <v>1.3587886999999999E-6</v>
      </c>
      <c r="AE123" s="52">
        <v>2.264374E-7</v>
      </c>
      <c r="AF123" s="52">
        <v>1.0864530000000001E-6</v>
      </c>
      <c r="AG123" s="52">
        <v>9.2896148999999994E-6</v>
      </c>
      <c r="AH123" s="52">
        <v>2.2528026999999999E-5</v>
      </c>
      <c r="AI123" s="52">
        <v>1.8368809000000001E-5</v>
      </c>
      <c r="AJ123" s="52"/>
      <c r="AK123" s="52"/>
    </row>
    <row r="124" spans="1:37" x14ac:dyDescent="0.35">
      <c r="A124" s="1" t="s">
        <v>55</v>
      </c>
      <c r="B124" s="11" t="s">
        <v>89</v>
      </c>
      <c r="C124" s="14">
        <v>0.30967358</v>
      </c>
      <c r="D124" s="14">
        <v>7.6078086999999996E-4</v>
      </c>
      <c r="E124" s="14">
        <v>0</v>
      </c>
      <c r="F124" s="14">
        <v>5.7913073000000004E-3</v>
      </c>
      <c r="G124" s="2">
        <v>9.5215699999999997E-5</v>
      </c>
      <c r="H124" s="14">
        <v>0</v>
      </c>
      <c r="I124" s="14">
        <v>2.4467738E-4</v>
      </c>
      <c r="J124" s="14">
        <v>4.0306597E-4</v>
      </c>
      <c r="K124" s="14">
        <v>3.2869863999999998E-4</v>
      </c>
      <c r="L124" s="14">
        <v>4.2500330000000003E-3</v>
      </c>
      <c r="M124" s="14">
        <v>3.2221619000000002E-5</v>
      </c>
      <c r="N124" s="14">
        <v>0.21540914</v>
      </c>
      <c r="O124" s="14">
        <v>1.9730173000000002E-3</v>
      </c>
      <c r="P124" s="14">
        <v>4.1620476000000003E-2</v>
      </c>
      <c r="Q124" s="14">
        <v>7.7674637000000005E-5</v>
      </c>
      <c r="R124" s="14">
        <v>5.1611736E-3</v>
      </c>
      <c r="S124" s="14">
        <v>2.2849120000000001E-2</v>
      </c>
      <c r="T124" s="14">
        <v>4.0473208999999998E-8</v>
      </c>
      <c r="U124" s="14">
        <v>1.2372838999999999E-4</v>
      </c>
      <c r="V124" s="14">
        <v>1.0287695999999999E-3</v>
      </c>
      <c r="W124" s="14">
        <v>-1.4956689999999999E-4</v>
      </c>
      <c r="X124" s="14">
        <v>5.7889018000000004E-6</v>
      </c>
      <c r="Y124" s="14">
        <v>1.0616670999999999E-3</v>
      </c>
      <c r="Z124" s="14">
        <v>1.2229723999999999E-4</v>
      </c>
      <c r="AA124" s="52">
        <v>0</v>
      </c>
      <c r="AB124" s="52">
        <v>1.6248933999999999E-5</v>
      </c>
      <c r="AC124" s="52">
        <v>3.1228245999999999E-6</v>
      </c>
      <c r="AD124" s="52">
        <v>5.5238594999999996E-3</v>
      </c>
      <c r="AE124" s="52">
        <v>5.2801946000000002E-4</v>
      </c>
      <c r="AF124" s="52">
        <v>6.7758125999999995E-4</v>
      </c>
      <c r="AG124" s="52">
        <v>1.7814539E-3</v>
      </c>
      <c r="AH124" s="52">
        <v>-4.6038587999999997E-5</v>
      </c>
      <c r="AI124" s="52">
        <v>-2.8323258999999999E-4</v>
      </c>
      <c r="AJ124" s="52"/>
      <c r="AK124" s="52"/>
    </row>
    <row r="125" spans="1:37" x14ac:dyDescent="0.35">
      <c r="A125" s="1" t="s">
        <v>56</v>
      </c>
      <c r="B125" s="11" t="s">
        <v>90</v>
      </c>
      <c r="C125" s="14">
        <v>1.0183386E-8</v>
      </c>
      <c r="D125" s="14">
        <v>2.1459953000000001E-11</v>
      </c>
      <c r="E125" s="14">
        <v>0</v>
      </c>
      <c r="F125" s="14">
        <v>8.7753468000000006E-11</v>
      </c>
      <c r="G125" s="2">
        <v>9.2331047000000001E-10</v>
      </c>
      <c r="H125" s="14">
        <v>0</v>
      </c>
      <c r="I125" s="14">
        <v>1.9671943999999999E-12</v>
      </c>
      <c r="J125" s="14">
        <v>1.1220776E-11</v>
      </c>
      <c r="K125" s="14">
        <v>2.3819126000000001E-11</v>
      </c>
      <c r="L125" s="14">
        <v>9.7105076999999996E-11</v>
      </c>
      <c r="M125" s="14">
        <v>1.0860753000000001E-12</v>
      </c>
      <c r="N125" s="14">
        <v>3.2261696000000001E-9</v>
      </c>
      <c r="O125" s="14">
        <v>4.5172660999999996E-9</v>
      </c>
      <c r="P125" s="14">
        <v>2.4808097000000002E-10</v>
      </c>
      <c r="Q125" s="14">
        <v>7.0929875999999999E-13</v>
      </c>
      <c r="R125" s="14">
        <v>1.4367963999999999E-10</v>
      </c>
      <c r="S125" s="14">
        <v>1.363758E-10</v>
      </c>
      <c r="T125" s="14">
        <v>3.3384296000000002E-15</v>
      </c>
      <c r="U125" s="14">
        <v>1.1283680999999999E-11</v>
      </c>
      <c r="V125" s="14">
        <v>5.2888909000000001E-11</v>
      </c>
      <c r="W125" s="14">
        <v>-6.0221533999999997E-12</v>
      </c>
      <c r="X125" s="14">
        <v>7.7459816E-14</v>
      </c>
      <c r="Y125" s="14">
        <v>2.7273836000000001E-11</v>
      </c>
      <c r="Z125" s="14">
        <v>1.1390142E-11</v>
      </c>
      <c r="AA125" s="52">
        <v>0</v>
      </c>
      <c r="AB125" s="52">
        <v>4.5973160000000002E-13</v>
      </c>
      <c r="AC125" s="52">
        <v>1.9809429000000001E-14</v>
      </c>
      <c r="AD125" s="52">
        <v>5.3500908000000003E-10</v>
      </c>
      <c r="AE125" s="52">
        <v>5.2386444000000002E-11</v>
      </c>
      <c r="AF125" s="52">
        <v>3.0019230999999999E-11</v>
      </c>
      <c r="AG125" s="52">
        <v>3.3914333000000003E-11</v>
      </c>
      <c r="AH125" s="52">
        <v>-5.3214872999999998E-12</v>
      </c>
      <c r="AI125" s="52">
        <v>-1.4241348E-11</v>
      </c>
      <c r="AJ125" s="52"/>
      <c r="AK125" s="52"/>
    </row>
    <row r="126" spans="1:37" x14ac:dyDescent="0.35">
      <c r="A126" s="1" t="s">
        <v>57</v>
      </c>
      <c r="B126" s="11" t="s">
        <v>90</v>
      </c>
      <c r="C126" s="14">
        <v>3.1022469E-7</v>
      </c>
      <c r="D126" s="14">
        <v>2.5653723999999998E-10</v>
      </c>
      <c r="E126" s="14">
        <v>0</v>
      </c>
      <c r="F126" s="14">
        <v>7.2069584999999996E-9</v>
      </c>
      <c r="G126" s="2">
        <v>1.1072876E-10</v>
      </c>
      <c r="H126" s="14">
        <v>0</v>
      </c>
      <c r="I126" s="14">
        <v>5.3495220000000003E-11</v>
      </c>
      <c r="J126" s="14">
        <v>2.2354464E-10</v>
      </c>
      <c r="K126" s="14">
        <v>5.6010238999999995E-10</v>
      </c>
      <c r="L126" s="14">
        <v>2.0248934999999999E-9</v>
      </c>
      <c r="M126" s="14">
        <v>1.7593449999999999E-11</v>
      </c>
      <c r="N126" s="14">
        <v>2.6420384E-7</v>
      </c>
      <c r="O126" s="14">
        <v>2.6905534999999999E-9</v>
      </c>
      <c r="P126" s="14">
        <v>8.2635792000000003E-9</v>
      </c>
      <c r="Q126" s="14">
        <v>1.6583309E-11</v>
      </c>
      <c r="R126" s="14">
        <v>2.8624413999999999E-9</v>
      </c>
      <c r="S126" s="14">
        <v>4.5396038999999999E-9</v>
      </c>
      <c r="T126" s="14">
        <v>1.906228E-13</v>
      </c>
      <c r="U126" s="14">
        <v>2.4411115E-10</v>
      </c>
      <c r="V126" s="14">
        <v>8.8482408000000003E-10</v>
      </c>
      <c r="W126" s="14">
        <v>-8.2965216999999997E-11</v>
      </c>
      <c r="X126" s="14">
        <v>1.2154084000000001E-12</v>
      </c>
      <c r="Y126" s="14">
        <v>5.5546589000000004E-10</v>
      </c>
      <c r="Z126" s="14">
        <v>1.0121170000000001E-9</v>
      </c>
      <c r="AA126" s="52">
        <v>0</v>
      </c>
      <c r="AB126" s="52">
        <v>8.9289438999999995E-12</v>
      </c>
      <c r="AC126" s="52">
        <v>4.7531021000000002E-13</v>
      </c>
      <c r="AD126" s="52">
        <v>8.7891231999999997E-9</v>
      </c>
      <c r="AE126" s="52">
        <v>2.2861755999999999E-9</v>
      </c>
      <c r="AF126" s="52">
        <v>4.0076370000000001E-10</v>
      </c>
      <c r="AG126" s="52">
        <v>1.4855234999999999E-9</v>
      </c>
      <c r="AH126" s="52">
        <v>1.6082925E-9</v>
      </c>
      <c r="AI126" s="52">
        <v>1.4609808999999999E-9</v>
      </c>
      <c r="AJ126" s="52"/>
      <c r="AK126" s="52"/>
    </row>
    <row r="127" spans="1:37" x14ac:dyDescent="0.35">
      <c r="A127" s="1" t="s">
        <v>58</v>
      </c>
      <c r="B127" s="11" t="s">
        <v>91</v>
      </c>
      <c r="C127" s="14">
        <v>1.5042068</v>
      </c>
      <c r="D127" s="14">
        <v>7.4731041000000004E-4</v>
      </c>
      <c r="E127" s="14">
        <v>0</v>
      </c>
      <c r="F127" s="14">
        <v>1.7326266999999999E-2</v>
      </c>
      <c r="G127" s="2">
        <v>3.0906921000000001E-4</v>
      </c>
      <c r="H127" s="14">
        <v>0</v>
      </c>
      <c r="I127" s="14">
        <v>6.1392404000000002E-4</v>
      </c>
      <c r="J127" s="14">
        <v>2.7919805999999998E-2</v>
      </c>
      <c r="K127" s="14">
        <v>3.2086988000000001E-3</v>
      </c>
      <c r="L127" s="14">
        <v>0.23545419000000001</v>
      </c>
      <c r="M127" s="14">
        <v>1.6981156E-3</v>
      </c>
      <c r="N127" s="14">
        <v>0.63468645000000001</v>
      </c>
      <c r="O127" s="14">
        <v>3.8967158000000002E-2</v>
      </c>
      <c r="P127" s="14">
        <v>4.9977169999999996E-3</v>
      </c>
      <c r="Q127" s="14">
        <v>1.3185887E-5</v>
      </c>
      <c r="R127" s="14">
        <v>0.35750715</v>
      </c>
      <c r="S127" s="14">
        <v>3.3409174999999998E-3</v>
      </c>
      <c r="T127" s="14">
        <v>1.4127406E-7</v>
      </c>
      <c r="U127" s="14">
        <v>2.2883334000000002E-3</v>
      </c>
      <c r="V127" s="14">
        <v>1.9578096999999999E-2</v>
      </c>
      <c r="W127" s="14">
        <v>-9.6431576000000005E-3</v>
      </c>
      <c r="X127" s="14">
        <v>1.4342447E-5</v>
      </c>
      <c r="Y127" s="14">
        <v>6.8692244E-2</v>
      </c>
      <c r="Z127" s="14">
        <v>-2.4028549E-2</v>
      </c>
      <c r="AA127" s="52">
        <v>0</v>
      </c>
      <c r="AB127" s="52">
        <v>1.1253680000000001E-3</v>
      </c>
      <c r="AC127" s="52">
        <v>3.1847035000000002E-6</v>
      </c>
      <c r="AD127" s="52">
        <v>7.7761572000000001E-2</v>
      </c>
      <c r="AE127" s="52">
        <v>-8.0389697000000006E-3</v>
      </c>
      <c r="AF127" s="52">
        <v>4.5471519000000002E-2</v>
      </c>
      <c r="AG127" s="52">
        <v>4.9832146000000001E-2</v>
      </c>
      <c r="AH127" s="52">
        <v>-4.5639428000000003E-2</v>
      </c>
      <c r="AI127" s="52">
        <v>-5.3174430000000002E-2</v>
      </c>
      <c r="AJ127" s="52"/>
      <c r="AK127" s="52"/>
    </row>
    <row r="128" spans="1:37" x14ac:dyDescent="0.35">
      <c r="A128" s="1" t="s">
        <v>59</v>
      </c>
      <c r="B128" s="11" t="s">
        <v>69</v>
      </c>
      <c r="C128" s="14">
        <v>1086.1801</v>
      </c>
      <c r="D128" s="14">
        <v>0.17103711999999999</v>
      </c>
      <c r="E128" s="14">
        <v>0</v>
      </c>
      <c r="F128" s="14">
        <v>27.874362000000001</v>
      </c>
      <c r="G128" s="2">
        <v>1.5001327E-2</v>
      </c>
      <c r="H128" s="14">
        <v>0</v>
      </c>
      <c r="I128" s="14">
        <v>6.5359272999999996E-2</v>
      </c>
      <c r="J128" s="14">
        <v>0.28382448999999998</v>
      </c>
      <c r="K128" s="14">
        <v>0.1170433</v>
      </c>
      <c r="L128" s="14">
        <v>2.5793200999999999</v>
      </c>
      <c r="M128" s="14">
        <v>1.7911361000000001E-2</v>
      </c>
      <c r="N128" s="14">
        <v>1021.0407</v>
      </c>
      <c r="O128" s="14">
        <v>0.56367204999999998</v>
      </c>
      <c r="P128" s="14">
        <v>9.3820802000000008</v>
      </c>
      <c r="Q128" s="14">
        <v>1.7652421000000001E-2</v>
      </c>
      <c r="R128" s="14">
        <v>3.6343119000000002</v>
      </c>
      <c r="S128" s="14">
        <v>5.1547660000000004</v>
      </c>
      <c r="T128" s="14">
        <v>9.3924158000000006E-6</v>
      </c>
      <c r="U128" s="14">
        <v>4.6466360999999998E-2</v>
      </c>
      <c r="V128" s="14">
        <v>0.28741501000000003</v>
      </c>
      <c r="W128" s="14">
        <v>-1.0670865E-2</v>
      </c>
      <c r="X128" s="14">
        <v>1.3549745000000001E-3</v>
      </c>
      <c r="Y128" s="14">
        <v>0.71246606000000001</v>
      </c>
      <c r="Z128" s="14">
        <v>0.12820920999999999</v>
      </c>
      <c r="AA128" s="52">
        <v>0</v>
      </c>
      <c r="AB128" s="52">
        <v>1.1407988000000001E-2</v>
      </c>
      <c r="AC128" s="52">
        <v>5.5289936999999996E-4</v>
      </c>
      <c r="AD128" s="52">
        <v>0.50008564</v>
      </c>
      <c r="AE128" s="52">
        <v>1.6410232</v>
      </c>
      <c r="AF128" s="52">
        <v>0.43957839999999998</v>
      </c>
      <c r="AG128" s="52">
        <v>11.516455000000001</v>
      </c>
      <c r="AH128" s="52">
        <v>-1.1304461E-2</v>
      </c>
      <c r="AI128" s="52">
        <v>-2.6804715E-2</v>
      </c>
      <c r="AJ128" s="52"/>
      <c r="AK128" s="52"/>
    </row>
    <row r="129" spans="1:37" x14ac:dyDescent="0.35">
      <c r="A129" s="1" t="s">
        <v>60</v>
      </c>
      <c r="B129" s="11" t="s">
        <v>92</v>
      </c>
      <c r="C129" s="14">
        <v>2.8256394999999999E-7</v>
      </c>
      <c r="D129" s="14">
        <v>1.1598115999999999E-13</v>
      </c>
      <c r="E129" s="14">
        <v>0</v>
      </c>
      <c r="F129" s="14">
        <v>5.9326869999999996E-10</v>
      </c>
      <c r="G129" s="2">
        <v>1.8932327E-13</v>
      </c>
      <c r="H129" s="14">
        <v>0</v>
      </c>
      <c r="I129" s="14">
        <v>5.1098733000000004E-13</v>
      </c>
      <c r="J129" s="14">
        <v>2.492828E-11</v>
      </c>
      <c r="K129" s="14">
        <v>6.0350755E-9</v>
      </c>
      <c r="L129" s="14">
        <v>2.0582816E-10</v>
      </c>
      <c r="M129" s="14">
        <v>1.7172200000000001E-11</v>
      </c>
      <c r="N129" s="14">
        <v>2.1725799000000001E-8</v>
      </c>
      <c r="O129" s="14">
        <v>3.0213244999999997E-11</v>
      </c>
      <c r="P129" s="14">
        <v>7.2673581999999996E-12</v>
      </c>
      <c r="Q129" s="14">
        <v>1.1604692E-8</v>
      </c>
      <c r="R129" s="14">
        <v>3.1920129999999999E-10</v>
      </c>
      <c r="S129" s="14">
        <v>4.5110227999999999E-12</v>
      </c>
      <c r="T129" s="14">
        <v>6.5505161000000002E-13</v>
      </c>
      <c r="U129" s="14">
        <v>4.4045213999999998E-10</v>
      </c>
      <c r="V129" s="14">
        <v>5.376371E-11</v>
      </c>
      <c r="W129" s="14">
        <v>-7.6354616999999996E-12</v>
      </c>
      <c r="X129" s="14">
        <v>1.1004113E-14</v>
      </c>
      <c r="Y129" s="14">
        <v>6.0036599999999996E-11</v>
      </c>
      <c r="Z129" s="14">
        <v>9.8839234999999996E-11</v>
      </c>
      <c r="AA129" s="52">
        <v>0</v>
      </c>
      <c r="AB129" s="52">
        <v>3.8456630000000001E-10</v>
      </c>
      <c r="AC129" s="52">
        <v>2.4668735E-15</v>
      </c>
      <c r="AD129" s="52">
        <v>3.4530243000000001E-10</v>
      </c>
      <c r="AE129" s="52">
        <v>-7.7214582000000003E-12</v>
      </c>
      <c r="AF129" s="52">
        <v>2.3622203000000001E-7</v>
      </c>
      <c r="AG129" s="52">
        <v>4.4412194000000003E-9</v>
      </c>
      <c r="AH129" s="52">
        <v>-3.6345059E-11</v>
      </c>
      <c r="AI129" s="52">
        <v>-4.2273062000000003E-11</v>
      </c>
      <c r="AJ129" s="52"/>
      <c r="AK129" s="52"/>
    </row>
    <row r="130" spans="1:37" x14ac:dyDescent="0.35">
      <c r="A130" s="1" t="s">
        <v>61</v>
      </c>
      <c r="B130" s="11" t="s">
        <v>93</v>
      </c>
      <c r="C130" s="14">
        <v>5.2875556999999997E-2</v>
      </c>
      <c r="D130" s="14">
        <v>1.5043146999999999E-4</v>
      </c>
      <c r="E130" s="14">
        <v>0</v>
      </c>
      <c r="F130" s="14">
        <v>7.5965573000000004E-4</v>
      </c>
      <c r="G130" s="2">
        <v>3.0134049000000001E-5</v>
      </c>
      <c r="H130" s="14">
        <v>0</v>
      </c>
      <c r="I130" s="14">
        <v>4.2758766000000002E-5</v>
      </c>
      <c r="J130" s="14">
        <v>1.0790465999999999E-4</v>
      </c>
      <c r="K130" s="14">
        <v>8.8324516999999998E-5</v>
      </c>
      <c r="L130" s="14">
        <v>1.1330559999999999E-3</v>
      </c>
      <c r="M130" s="14">
        <v>1.00845E-5</v>
      </c>
      <c r="N130" s="14">
        <v>2.8580643999999999E-2</v>
      </c>
      <c r="O130" s="14">
        <v>5.8834643000000002E-4</v>
      </c>
      <c r="P130" s="14">
        <v>1.0921395E-2</v>
      </c>
      <c r="Q130" s="14">
        <v>1.9152014000000001E-5</v>
      </c>
      <c r="R130" s="14">
        <v>1.3816961E-3</v>
      </c>
      <c r="S130" s="14">
        <v>5.9957546999999996E-3</v>
      </c>
      <c r="T130" s="14">
        <v>9.7637480999999997E-9</v>
      </c>
      <c r="U130" s="14">
        <v>4.6330705E-5</v>
      </c>
      <c r="V130" s="14">
        <v>3.3291540000000001E-4</v>
      </c>
      <c r="W130" s="14">
        <v>-5.9785113E-5</v>
      </c>
      <c r="X130" s="14">
        <v>1.2992491E-6</v>
      </c>
      <c r="Y130" s="14">
        <v>2.8378913999999999E-4</v>
      </c>
      <c r="Z130" s="14">
        <v>5.3361086999999997E-5</v>
      </c>
      <c r="AA130" s="52">
        <v>0</v>
      </c>
      <c r="AB130" s="52">
        <v>4.3519946999999998E-6</v>
      </c>
      <c r="AC130" s="52">
        <v>6.4332273000000002E-7</v>
      </c>
      <c r="AD130" s="52">
        <v>1.6319818000000001E-3</v>
      </c>
      <c r="AE130" s="52">
        <v>1.7970455000000001E-4</v>
      </c>
      <c r="AF130" s="52">
        <v>1.8458023E-4</v>
      </c>
      <c r="AG130" s="52">
        <v>3.7254113999999998E-4</v>
      </c>
      <c r="AH130" s="52">
        <v>3.4495651999999998E-5</v>
      </c>
      <c r="AI130" s="52">
        <v>-6.9933773999999993E-5</v>
      </c>
      <c r="AJ130" s="52"/>
      <c r="AK130" s="52"/>
    </row>
    <row r="131" spans="1:37" x14ac:dyDescent="0.35">
      <c r="A131" s="1" t="s">
        <v>62</v>
      </c>
      <c r="B131" s="11" t="s">
        <v>94</v>
      </c>
      <c r="C131" s="14">
        <v>165.21118999999999</v>
      </c>
      <c r="D131" s="14">
        <v>0.76551095999999996</v>
      </c>
      <c r="E131" s="14">
        <v>0</v>
      </c>
      <c r="F131" s="14">
        <v>2.1803701000000002</v>
      </c>
      <c r="G131" s="2">
        <v>0.11874477</v>
      </c>
      <c r="H131" s="14">
        <v>0</v>
      </c>
      <c r="I131" s="14">
        <v>0.12711119000000001</v>
      </c>
      <c r="J131" s="14">
        <v>1.1436976000000001</v>
      </c>
      <c r="K131" s="14">
        <v>0.40015771999999999</v>
      </c>
      <c r="L131" s="14">
        <v>9.9914296999999994</v>
      </c>
      <c r="M131" s="14">
        <v>0.1031728</v>
      </c>
      <c r="N131" s="14">
        <v>80.574023999999994</v>
      </c>
      <c r="O131" s="14">
        <v>5.2407577999999999</v>
      </c>
      <c r="P131" s="14">
        <v>17.273219000000001</v>
      </c>
      <c r="Q131" s="14">
        <v>3.3089571999999998E-2</v>
      </c>
      <c r="R131" s="14">
        <v>14.644803</v>
      </c>
      <c r="S131" s="14">
        <v>9.5036959999999997</v>
      </c>
      <c r="T131" s="14">
        <v>4.3222737000000003E-5</v>
      </c>
      <c r="U131" s="14">
        <v>0.33787611000000001</v>
      </c>
      <c r="V131" s="14">
        <v>4.1119349999999999</v>
      </c>
      <c r="W131" s="14">
        <v>-0.96320285999999999</v>
      </c>
      <c r="X131" s="14">
        <v>3.2273644000000001E-3</v>
      </c>
      <c r="Y131" s="14">
        <v>2.8417069000000001</v>
      </c>
      <c r="Z131" s="14">
        <v>-1.8828438000000001</v>
      </c>
      <c r="AA131" s="52">
        <v>0</v>
      </c>
      <c r="AB131" s="52">
        <v>4.6114996999999998E-2</v>
      </c>
      <c r="AC131" s="52">
        <v>1.1044123E-3</v>
      </c>
      <c r="AD131" s="52">
        <v>14.048762999999999</v>
      </c>
      <c r="AE131" s="52">
        <v>3.3426212</v>
      </c>
      <c r="AF131" s="52">
        <v>1.8925291</v>
      </c>
      <c r="AG131" s="52">
        <v>3.0411953999999999</v>
      </c>
      <c r="AH131" s="52">
        <v>-3.7096632999999999</v>
      </c>
      <c r="AI131" s="52">
        <v>-4.6166026999999996</v>
      </c>
      <c r="AJ131" s="52"/>
      <c r="AK131" s="52"/>
    </row>
    <row r="132" spans="1:37" x14ac:dyDescent="0.35">
      <c r="A132" s="1" t="s">
        <v>63</v>
      </c>
      <c r="B132" s="11" t="s">
        <v>95</v>
      </c>
      <c r="C132" s="14">
        <v>2.7323937999999998E-5</v>
      </c>
      <c r="D132" s="14">
        <v>3.1553065E-7</v>
      </c>
      <c r="E132" s="14">
        <v>0</v>
      </c>
      <c r="F132" s="14">
        <v>5.0545030000000003E-8</v>
      </c>
      <c r="G132" s="2">
        <v>1.0605601E-6</v>
      </c>
      <c r="H132" s="14">
        <v>0</v>
      </c>
      <c r="I132" s="14">
        <v>3.3957255E-9</v>
      </c>
      <c r="J132" s="14">
        <v>2.3803633000000001E-8</v>
      </c>
      <c r="K132" s="14">
        <v>1.9843202000000001E-7</v>
      </c>
      <c r="L132" s="14">
        <v>1.4348407000000001E-7</v>
      </c>
      <c r="M132" s="14">
        <v>3.8145952999999998E-9</v>
      </c>
      <c r="N132" s="14">
        <v>1.8668948000000001E-6</v>
      </c>
      <c r="O132" s="14">
        <v>2.2182528E-5</v>
      </c>
      <c r="P132" s="14">
        <v>1.1550412E-7</v>
      </c>
      <c r="Q132" s="14">
        <v>1.4131094999999999E-9</v>
      </c>
      <c r="R132" s="14">
        <v>3.0480043E-7</v>
      </c>
      <c r="S132" s="14">
        <v>6.3745073999999997E-8</v>
      </c>
      <c r="T132" s="14">
        <v>3.8091212000000001E-10</v>
      </c>
      <c r="U132" s="14">
        <v>9.7267842000000004E-8</v>
      </c>
      <c r="V132" s="14">
        <v>4.3741329000000002E-7</v>
      </c>
      <c r="W132" s="14">
        <v>2.5979972999999999E-9</v>
      </c>
      <c r="X132" s="14">
        <v>3.6684700000000001E-10</v>
      </c>
      <c r="Y132" s="14">
        <v>4.1377869000000003E-8</v>
      </c>
      <c r="Z132" s="14">
        <v>1.0068077E-7</v>
      </c>
      <c r="AA132" s="52">
        <v>0</v>
      </c>
      <c r="AB132" s="52">
        <v>7.0555625999999998E-10</v>
      </c>
      <c r="AC132" s="52">
        <v>9.6703333000000004E-11</v>
      </c>
      <c r="AD132" s="52">
        <v>1.3751001E-7</v>
      </c>
      <c r="AE132" s="52">
        <v>3.7280487E-8</v>
      </c>
      <c r="AF132" s="52">
        <v>4.6213535999999997E-8</v>
      </c>
      <c r="AG132" s="52">
        <v>4.4473716000000001E-8</v>
      </c>
      <c r="AH132" s="52">
        <v>4.3121420000000001E-8</v>
      </c>
      <c r="AI132" s="52">
        <v>3.9546655000000003E-8</v>
      </c>
      <c r="AJ132" s="52"/>
      <c r="AK132" s="52"/>
    </row>
    <row r="133" spans="1:37" x14ac:dyDescent="0.35">
      <c r="A133" s="130" t="s">
        <v>64</v>
      </c>
      <c r="B133" s="137" t="s">
        <v>96</v>
      </c>
      <c r="C133" s="138">
        <v>6.0203626000000003</v>
      </c>
      <c r="D133" s="138">
        <v>6.1094647999999996E-3</v>
      </c>
      <c r="E133" s="138">
        <v>0</v>
      </c>
      <c r="F133" s="138">
        <v>6.9713941000000001E-2</v>
      </c>
      <c r="G133" s="148">
        <v>2.3699204999999999E-3</v>
      </c>
      <c r="H133" s="138">
        <v>0</v>
      </c>
      <c r="I133" s="138">
        <v>1.1375005E-3</v>
      </c>
      <c r="J133" s="138">
        <v>5.7942846999999999E-2</v>
      </c>
      <c r="K133" s="138">
        <v>1.2676456</v>
      </c>
      <c r="L133" s="138">
        <v>0.19085789</v>
      </c>
      <c r="M133" s="138">
        <v>1.7495824000000001E-3</v>
      </c>
      <c r="N133" s="138">
        <v>2.5560125</v>
      </c>
      <c r="O133" s="138">
        <v>6.2079520999999999E-2</v>
      </c>
      <c r="P133" s="138">
        <v>8.4364204999999998E-2</v>
      </c>
      <c r="Q133" s="138">
        <v>1.6378076999999999E-4</v>
      </c>
      <c r="R133" s="138">
        <v>0.74194576999999995</v>
      </c>
      <c r="S133" s="138">
        <v>4.6778159999999999E-2</v>
      </c>
      <c r="T133" s="138">
        <v>1.2563949000000001E-6</v>
      </c>
      <c r="U133" s="138">
        <v>2.3066715000000002E-2</v>
      </c>
      <c r="V133" s="138">
        <v>0.15427299</v>
      </c>
      <c r="W133" s="138">
        <v>1.4745652E-2</v>
      </c>
      <c r="X133" s="138">
        <v>2.0972860000000001E-5</v>
      </c>
      <c r="Y133" s="138">
        <v>5.5336848000000001E-2</v>
      </c>
      <c r="Z133" s="138">
        <v>4.1694595000000001E-2</v>
      </c>
      <c r="AA133" s="52">
        <v>0</v>
      </c>
      <c r="AB133" s="52">
        <v>9.0540995999999999E-4</v>
      </c>
      <c r="AC133" s="52">
        <v>7.9725115000000001E-6</v>
      </c>
      <c r="AD133" s="52">
        <v>0.28982666000000001</v>
      </c>
      <c r="AE133" s="52">
        <v>3.4759349000000002E-2</v>
      </c>
      <c r="AF133" s="52">
        <v>3.1824532000000003E-2</v>
      </c>
      <c r="AG133" s="52">
        <v>0.22739713</v>
      </c>
      <c r="AH133" s="52">
        <v>5.7631838999999997E-2</v>
      </c>
      <c r="AI133" s="52">
        <v>7.1363904000000006E-2</v>
      </c>
      <c r="AJ133" s="52"/>
      <c r="AK133" s="52"/>
    </row>
    <row r="134" spans="1:37" x14ac:dyDescent="0.35">
      <c r="C134" s="53"/>
      <c r="D134" s="53"/>
      <c r="E134" s="53"/>
      <c r="F134" s="53"/>
      <c r="G134" s="52"/>
      <c r="H134" s="53"/>
      <c r="I134" s="53"/>
      <c r="J134" s="53"/>
      <c r="K134" s="53"/>
      <c r="L134" s="53"/>
      <c r="M134" s="53"/>
      <c r="N134" s="53"/>
      <c r="O134" s="53"/>
      <c r="P134" s="53"/>
      <c r="Q134" s="53"/>
      <c r="R134" s="53"/>
      <c r="S134" s="53"/>
      <c r="T134" s="53"/>
      <c r="U134" s="53"/>
      <c r="V134" s="53"/>
      <c r="W134" s="53"/>
      <c r="X134" s="53"/>
      <c r="Y134" s="53"/>
      <c r="Z134" s="53"/>
      <c r="AA134" s="52"/>
      <c r="AB134" s="52"/>
      <c r="AC134" s="52"/>
      <c r="AD134" s="52"/>
      <c r="AE134" s="52"/>
      <c r="AF134" s="52"/>
      <c r="AG134" s="52"/>
      <c r="AH134" s="52"/>
      <c r="AI134" s="52"/>
      <c r="AJ134" s="52"/>
      <c r="AK134" s="52"/>
    </row>
    <row r="135" spans="1:37" x14ac:dyDescent="0.35">
      <c r="C135" s="107"/>
      <c r="D135" s="150"/>
      <c r="E135" s="165"/>
      <c r="F135" s="53"/>
      <c r="G135" s="52"/>
      <c r="H135" s="53"/>
      <c r="I135" s="53"/>
      <c r="J135" s="53"/>
      <c r="K135" s="53"/>
      <c r="L135" s="53"/>
      <c r="M135" s="53"/>
      <c r="N135" s="53"/>
      <c r="O135" s="53"/>
      <c r="P135" s="53"/>
      <c r="Q135" s="53"/>
      <c r="R135" s="53"/>
      <c r="S135" s="53"/>
      <c r="T135" s="53"/>
      <c r="U135" s="53"/>
      <c r="V135" s="53"/>
      <c r="W135" s="53"/>
      <c r="X135" s="53"/>
      <c r="Y135" s="53"/>
      <c r="Z135" s="53"/>
      <c r="AA135" s="52"/>
      <c r="AB135" s="52"/>
      <c r="AC135" s="52"/>
      <c r="AD135" s="52"/>
      <c r="AE135" s="52"/>
      <c r="AF135" s="52"/>
      <c r="AG135" s="52"/>
      <c r="AH135" s="52"/>
      <c r="AI135" s="52"/>
      <c r="AJ135" s="52"/>
      <c r="AK135" s="52"/>
    </row>
    <row r="136" spans="1:37" x14ac:dyDescent="0.35">
      <c r="C136" s="107"/>
      <c r="D136" s="150"/>
      <c r="E136" s="165"/>
      <c r="F136" s="53"/>
      <c r="G136" s="52"/>
      <c r="H136" s="53"/>
      <c r="I136" s="53"/>
      <c r="J136" s="53"/>
      <c r="K136" s="53"/>
      <c r="L136" s="53"/>
      <c r="M136" s="53"/>
      <c r="N136" s="53"/>
      <c r="O136" s="53"/>
      <c r="P136" s="53"/>
      <c r="Q136" s="53"/>
      <c r="R136" s="53"/>
      <c r="S136" s="53"/>
      <c r="T136" s="53"/>
      <c r="U136" s="53"/>
      <c r="V136" s="53"/>
      <c r="W136" s="53"/>
      <c r="X136" s="53"/>
      <c r="Y136" s="53"/>
      <c r="Z136" s="53"/>
      <c r="AA136" s="52"/>
      <c r="AB136" s="52"/>
      <c r="AC136" s="52"/>
      <c r="AD136" s="52"/>
      <c r="AE136" s="52"/>
      <c r="AF136" s="52"/>
      <c r="AG136" s="52"/>
      <c r="AH136" s="52"/>
      <c r="AI136" s="52"/>
      <c r="AJ136" s="52"/>
      <c r="AK136" s="52"/>
    </row>
    <row r="137" spans="1:37" x14ac:dyDescent="0.35">
      <c r="C137" s="107"/>
      <c r="D137" s="150"/>
      <c r="E137" s="165"/>
      <c r="F137" s="53"/>
      <c r="G137" s="52"/>
      <c r="H137" s="53"/>
      <c r="I137" s="53"/>
      <c r="J137" s="53"/>
      <c r="K137" s="53"/>
      <c r="L137" s="53"/>
      <c r="M137" s="53"/>
      <c r="N137" s="53"/>
      <c r="O137" s="53"/>
      <c r="P137" s="53"/>
      <c r="Q137" s="53"/>
      <c r="R137" s="53"/>
      <c r="S137" s="53"/>
      <c r="T137" s="53"/>
      <c r="U137" s="53"/>
      <c r="V137" s="53"/>
      <c r="W137" s="53"/>
      <c r="X137" s="53"/>
      <c r="Y137" s="53"/>
      <c r="Z137" s="53"/>
      <c r="AA137" s="52"/>
      <c r="AB137" s="52"/>
      <c r="AC137" s="52"/>
      <c r="AD137" s="52"/>
      <c r="AE137" s="52"/>
      <c r="AF137" s="52"/>
      <c r="AG137" s="52"/>
      <c r="AH137" s="52"/>
      <c r="AI137" s="52"/>
      <c r="AJ137" s="52"/>
      <c r="AK137" s="52"/>
    </row>
    <row r="138" spans="1:37" x14ac:dyDescent="0.35">
      <c r="C138" s="107"/>
      <c r="D138" s="150"/>
      <c r="E138" s="165"/>
      <c r="F138" s="53"/>
      <c r="G138" s="52"/>
      <c r="H138" s="53"/>
      <c r="I138" s="53"/>
      <c r="J138" s="53"/>
      <c r="K138" s="53"/>
      <c r="L138" s="53"/>
      <c r="M138" s="53"/>
      <c r="N138" s="53"/>
      <c r="O138" s="53"/>
      <c r="P138" s="53"/>
      <c r="Q138" s="53"/>
      <c r="R138" s="53"/>
      <c r="S138" s="53"/>
      <c r="T138" s="53"/>
      <c r="U138" s="53"/>
      <c r="V138" s="53"/>
      <c r="W138" s="53"/>
      <c r="X138" s="53"/>
      <c r="Y138" s="53"/>
      <c r="Z138" s="53"/>
      <c r="AA138" s="52"/>
      <c r="AB138" s="52"/>
      <c r="AC138" s="52"/>
      <c r="AD138" s="52"/>
      <c r="AE138" s="52"/>
      <c r="AF138" s="52"/>
      <c r="AG138" s="52"/>
      <c r="AH138" s="52"/>
      <c r="AI138" s="52"/>
      <c r="AJ138" s="52"/>
      <c r="AK138" s="52"/>
    </row>
    <row r="139" spans="1:37" x14ac:dyDescent="0.35">
      <c r="C139" s="107"/>
      <c r="D139" s="150"/>
      <c r="E139" s="165"/>
      <c r="F139" s="53"/>
      <c r="G139" s="52"/>
      <c r="H139" s="53"/>
      <c r="I139" s="53"/>
      <c r="J139" s="53"/>
      <c r="K139" s="53"/>
      <c r="L139" s="53"/>
      <c r="M139" s="53"/>
      <c r="N139" s="53"/>
      <c r="O139" s="53"/>
      <c r="P139" s="53"/>
      <c r="Q139" s="53"/>
      <c r="R139" s="53"/>
      <c r="S139" s="53"/>
      <c r="T139" s="53"/>
      <c r="U139" s="53"/>
      <c r="V139" s="53"/>
      <c r="W139" s="53"/>
      <c r="X139" s="53"/>
      <c r="Y139" s="53"/>
      <c r="Z139" s="53"/>
      <c r="AA139" s="52"/>
      <c r="AB139" s="52"/>
      <c r="AC139" s="52"/>
      <c r="AD139" s="52"/>
      <c r="AE139" s="52"/>
      <c r="AF139" s="52"/>
      <c r="AG139" s="52"/>
      <c r="AH139" s="52"/>
      <c r="AI139" s="52"/>
      <c r="AJ139" s="52"/>
      <c r="AK139" s="52"/>
    </row>
    <row r="140" spans="1:37" x14ac:dyDescent="0.35">
      <c r="C140" s="107"/>
      <c r="D140" s="150"/>
      <c r="E140" s="165"/>
      <c r="F140" s="53"/>
      <c r="G140" s="52"/>
      <c r="H140" s="53"/>
      <c r="I140" s="53"/>
      <c r="J140" s="53"/>
      <c r="K140" s="53"/>
      <c r="L140" s="53"/>
      <c r="M140" s="53"/>
      <c r="N140" s="53"/>
      <c r="O140" s="53"/>
      <c r="P140" s="53"/>
      <c r="Q140" s="53"/>
      <c r="R140" s="53"/>
      <c r="S140" s="53"/>
      <c r="T140" s="53"/>
      <c r="U140" s="53"/>
      <c r="V140" s="53"/>
      <c r="W140" s="53"/>
      <c r="X140" s="53"/>
      <c r="Y140" s="53"/>
      <c r="Z140" s="53"/>
      <c r="AA140" s="52"/>
      <c r="AB140" s="52"/>
      <c r="AC140" s="52"/>
      <c r="AD140" s="52"/>
      <c r="AE140" s="52"/>
      <c r="AF140" s="52"/>
      <c r="AG140" s="52"/>
      <c r="AH140" s="52"/>
    </row>
    <row r="141" spans="1:37" x14ac:dyDescent="0.35">
      <c r="C141" s="107"/>
      <c r="D141" s="150"/>
      <c r="E141" s="165"/>
      <c r="F141" s="53"/>
      <c r="G141" s="52"/>
      <c r="H141" s="53"/>
      <c r="I141" s="53"/>
      <c r="J141" s="53"/>
      <c r="K141" s="53"/>
      <c r="L141" s="53"/>
      <c r="M141" s="53"/>
      <c r="N141" s="53"/>
      <c r="O141" s="53"/>
      <c r="P141" s="53"/>
      <c r="Q141" s="53"/>
      <c r="R141" s="53"/>
      <c r="S141" s="53"/>
      <c r="T141" s="53"/>
      <c r="U141" s="53"/>
      <c r="V141" s="53"/>
      <c r="W141" s="53"/>
      <c r="X141" s="53"/>
      <c r="Y141" s="53"/>
      <c r="Z141" s="53"/>
      <c r="AB141" s="52"/>
      <c r="AD141" s="52"/>
      <c r="AF141" s="52"/>
      <c r="AG141" s="52"/>
    </row>
    <row r="142" spans="1:37" x14ac:dyDescent="0.35">
      <c r="C142" s="107"/>
      <c r="D142" s="150"/>
      <c r="E142" s="165"/>
      <c r="F142" s="53"/>
      <c r="G142" s="52"/>
      <c r="H142" s="53"/>
      <c r="I142" s="53"/>
      <c r="J142" s="53"/>
      <c r="K142" s="53"/>
      <c r="L142" s="53"/>
      <c r="M142" s="53"/>
      <c r="N142" s="53"/>
      <c r="O142" s="53"/>
      <c r="P142" s="53"/>
      <c r="Q142" s="53"/>
      <c r="R142" s="53"/>
      <c r="S142" s="53"/>
      <c r="T142" s="53"/>
      <c r="U142" s="53"/>
      <c r="V142" s="53"/>
      <c r="W142" s="53"/>
      <c r="X142" s="53"/>
      <c r="Y142" s="53"/>
      <c r="Z142" s="53"/>
      <c r="AA142" s="52"/>
      <c r="AB142" s="52"/>
      <c r="AC142" s="52"/>
      <c r="AD142" s="52"/>
      <c r="AE142" s="52"/>
      <c r="AF142" s="52"/>
      <c r="AG142" s="52"/>
      <c r="AH142" s="52"/>
      <c r="AI142" s="52"/>
      <c r="AJ142" s="52"/>
      <c r="AK142" s="52"/>
    </row>
    <row r="143" spans="1:37" x14ac:dyDescent="0.35">
      <c r="C143" s="107"/>
      <c r="D143" s="150"/>
      <c r="E143" s="165"/>
      <c r="F143" s="53"/>
      <c r="G143" s="52"/>
      <c r="H143" s="53"/>
      <c r="I143" s="53"/>
      <c r="J143" s="53"/>
      <c r="K143" s="53"/>
      <c r="L143" s="53"/>
      <c r="M143" s="53"/>
      <c r="N143" s="53"/>
      <c r="O143" s="53"/>
      <c r="P143" s="53"/>
      <c r="Q143" s="53"/>
      <c r="R143" s="53"/>
      <c r="S143" s="53"/>
      <c r="T143" s="53"/>
      <c r="U143" s="53"/>
      <c r="V143" s="53"/>
      <c r="W143" s="53"/>
      <c r="X143" s="53"/>
      <c r="Y143" s="53"/>
      <c r="Z143" s="53"/>
      <c r="AA143" s="52"/>
      <c r="AB143" s="52"/>
      <c r="AC143" s="52"/>
      <c r="AD143" s="52"/>
      <c r="AF143" s="52"/>
      <c r="AK143" s="52"/>
    </row>
    <row r="144" spans="1:37" x14ac:dyDescent="0.35">
      <c r="C144" s="107"/>
      <c r="D144" s="150"/>
      <c r="E144" s="165"/>
      <c r="H144" s="53"/>
      <c r="I144" s="53"/>
      <c r="J144" s="53"/>
      <c r="K144" s="53"/>
      <c r="L144" s="53"/>
      <c r="M144" s="53"/>
      <c r="N144" s="53"/>
      <c r="O144" s="53"/>
      <c r="P144" s="53"/>
      <c r="Q144" s="53"/>
      <c r="R144" s="53"/>
      <c r="S144" s="53"/>
      <c r="T144" s="53"/>
      <c r="U144" s="53"/>
      <c r="V144" s="53"/>
      <c r="W144" s="53"/>
      <c r="X144" s="53"/>
      <c r="Y144" s="53"/>
      <c r="Z144" s="53"/>
    </row>
    <row r="145" spans="3:37" x14ac:dyDescent="0.35">
      <c r="C145" s="107"/>
      <c r="D145" s="150"/>
      <c r="E145" s="165"/>
      <c r="F145" s="53"/>
      <c r="G145" s="52"/>
      <c r="H145" s="53"/>
      <c r="I145" s="53"/>
      <c r="J145" s="53"/>
      <c r="K145" s="53"/>
      <c r="L145" s="53"/>
      <c r="M145" s="53"/>
      <c r="N145" s="53"/>
      <c r="O145" s="53"/>
      <c r="P145" s="53"/>
      <c r="Q145" s="53"/>
      <c r="R145" s="53"/>
      <c r="S145" s="53"/>
      <c r="T145" s="53"/>
      <c r="U145" s="53"/>
      <c r="V145" s="53"/>
      <c r="W145" s="53"/>
      <c r="X145" s="53"/>
      <c r="Y145" s="53"/>
      <c r="Z145" s="53"/>
      <c r="AA145" s="52"/>
      <c r="AB145" s="52"/>
      <c r="AC145" s="52"/>
      <c r="AD145" s="52"/>
      <c r="AE145" s="52"/>
      <c r="AF145" s="52"/>
      <c r="AG145" s="52"/>
      <c r="AH145" s="52"/>
      <c r="AI145" s="52"/>
      <c r="AJ145" s="52"/>
      <c r="AK145" s="52"/>
    </row>
    <row r="146" spans="3:37" x14ac:dyDescent="0.35">
      <c r="D146" s="150"/>
      <c r="E146" s="165"/>
      <c r="F146" s="53"/>
      <c r="H146" s="52"/>
      <c r="I146" s="52"/>
      <c r="M146" s="52"/>
      <c r="N146" s="52"/>
      <c r="S146" s="52"/>
      <c r="T146" s="52"/>
      <c r="U146" s="52"/>
      <c r="V146" s="52"/>
      <c r="W146" s="52"/>
      <c r="Y146" s="52"/>
      <c r="Z146" s="52"/>
      <c r="AB146" s="52"/>
      <c r="AF146" s="52"/>
    </row>
    <row r="147" spans="3:37" x14ac:dyDescent="0.35">
      <c r="D147" s="150"/>
      <c r="E147" s="165"/>
    </row>
    <row r="148" spans="3:37" x14ac:dyDescent="0.35">
      <c r="D148" s="150"/>
      <c r="E148" s="165"/>
    </row>
    <row r="149" spans="3:37" x14ac:dyDescent="0.35">
      <c r="D149" s="150"/>
      <c r="E149" s="165"/>
    </row>
    <row r="150" spans="3:37" x14ac:dyDescent="0.35">
      <c r="D150" s="150"/>
      <c r="E150" s="165"/>
    </row>
    <row r="151" spans="3:37" x14ac:dyDescent="0.35">
      <c r="E151" s="165"/>
    </row>
    <row r="152" spans="3:37" x14ac:dyDescent="0.35">
      <c r="E152" s="165"/>
    </row>
    <row r="153" spans="3:37" x14ac:dyDescent="0.35">
      <c r="E153" s="165"/>
    </row>
  </sheetData>
  <mergeCells count="1">
    <mergeCell ref="A1:F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871D5-0B9E-4FAD-A881-7B187E3FE371}">
  <sheetPr>
    <tabColor theme="6"/>
  </sheetPr>
  <dimension ref="A3:AK221"/>
  <sheetViews>
    <sheetView zoomScale="90" zoomScaleNormal="90" workbookViewId="0">
      <selection activeCell="O51" sqref="O51"/>
    </sheetView>
  </sheetViews>
  <sheetFormatPr baseColWidth="10" defaultColWidth="9" defaultRowHeight="12.9" x14ac:dyDescent="0.35"/>
  <cols>
    <col min="1" max="1" width="33.36328125" customWidth="1"/>
    <col min="2" max="2" width="67.81640625" customWidth="1"/>
    <col min="3" max="3" width="17.1796875" customWidth="1"/>
    <col min="4" max="4" width="12.36328125" customWidth="1"/>
    <col min="7" max="7" width="18" customWidth="1"/>
    <col min="8" max="8" width="20.81640625" customWidth="1"/>
    <col min="17" max="17" width="12.81640625" customWidth="1"/>
    <col min="18" max="18" width="14.1796875" customWidth="1"/>
  </cols>
  <sheetData>
    <row r="3" spans="1:34" x14ac:dyDescent="0.35">
      <c r="A3" t="s">
        <v>2</v>
      </c>
      <c r="B3" t="s">
        <v>132</v>
      </c>
      <c r="C3" t="s">
        <v>133</v>
      </c>
    </row>
    <row r="4" spans="1:34" s="179" customFormat="1" ht="112.5" customHeight="1" x14ac:dyDescent="0.35">
      <c r="A4" s="1"/>
      <c r="B4" s="1"/>
      <c r="C4" s="152" t="str">
        <f t="shared" ref="C4:AF4" si="0">G81</f>
        <v>Hatchery (eggs)</v>
      </c>
      <c r="D4" s="152" t="str">
        <f t="shared" si="0"/>
        <v>Juvenile - feed</v>
      </c>
      <c r="E4" s="152" t="str">
        <f t="shared" si="0"/>
        <v>Juveniles - constrution and equipment</v>
      </c>
      <c r="F4" s="152" t="str">
        <f t="shared" si="0"/>
        <v>Juveniles - emission from feedring</v>
      </c>
      <c r="G4" s="152" t="str">
        <f t="shared" si="0"/>
        <v>Juveniles - sludge handling</v>
      </c>
      <c r="H4" s="152" t="str">
        <f t="shared" si="0"/>
        <v>Juvenile - oxygen</v>
      </c>
      <c r="I4" s="152" t="str">
        <f t="shared" si="0"/>
        <v>Juvenile - other</v>
      </c>
      <c r="J4" s="152" t="str">
        <f t="shared" si="0"/>
        <v>Juvenile - energy use</v>
      </c>
      <c r="K4" s="152" t="str">
        <f t="shared" si="0"/>
        <v>Juvenile - fish waste handling</v>
      </c>
      <c r="L4" s="152" t="str">
        <f t="shared" si="0"/>
        <v>Grow-out - feed</v>
      </c>
      <c r="M4" s="152" t="str">
        <f t="shared" si="0"/>
        <v>Grow-out - equipment and construction</v>
      </c>
      <c r="N4" s="152" t="str">
        <f t="shared" si="0"/>
        <v>Grow-out - well boat and vessel operations</v>
      </c>
      <c r="O4" s="152" t="str">
        <f t="shared" si="0"/>
        <v>Grow-out - cleaning fish</v>
      </c>
      <c r="P4" s="152" t="str">
        <f t="shared" si="0"/>
        <v>Grow-out - oxygen</v>
      </c>
      <c r="Q4" s="152" t="str">
        <f t="shared" si="0"/>
        <v>Grow-out - fish farm energy use</v>
      </c>
      <c r="R4" s="152" t="str">
        <f t="shared" si="0"/>
        <v>Grow-out - antifouling</v>
      </c>
      <c r="S4" s="152" t="str">
        <f t="shared" si="0"/>
        <v>Grow-out -  checmials for lice treatment</v>
      </c>
      <c r="T4" s="152" t="str">
        <f t="shared" si="0"/>
        <v>Grow-out - other</v>
      </c>
      <c r="U4" s="152" t="str">
        <f t="shared" si="0"/>
        <v>Fish coproducts - ensilage production</v>
      </c>
      <c r="V4" s="152" t="str">
        <f t="shared" si="0"/>
        <v>Transport landing to preparation</v>
      </c>
      <c r="W4" s="152" t="str">
        <f t="shared" si="0"/>
        <v>Preparation - energy use</v>
      </c>
      <c r="X4" s="152" t="str">
        <f t="shared" si="0"/>
        <v>Preparation - fish waste handling</v>
      </c>
      <c r="Y4" s="152" t="str">
        <f t="shared" si="0"/>
        <v>Preparation - other</v>
      </c>
      <c r="Z4" s="152" t="str">
        <f t="shared" si="0"/>
        <v>Storing</v>
      </c>
      <c r="AA4" s="152" t="str">
        <f t="shared" si="0"/>
        <v>Transport preparation to retailer</v>
      </c>
      <c r="AB4" s="152" t="str">
        <f t="shared" si="0"/>
        <v>Packaging - consumer</v>
      </c>
      <c r="AC4" s="152" t="str">
        <f t="shared" si="0"/>
        <v>Packaging - transport</v>
      </c>
      <c r="AD4" s="152" t="str">
        <f t="shared" si="0"/>
        <v>Retail</v>
      </c>
      <c r="AE4" s="152" t="str">
        <f t="shared" si="0"/>
        <v>User</v>
      </c>
      <c r="AF4" s="153" t="str">
        <f t="shared" si="0"/>
        <v>Retailer and consumer - fish waste</v>
      </c>
      <c r="AG4" s="225"/>
      <c r="AH4" s="225"/>
    </row>
    <row r="5" spans="1:34" s="179" customFormat="1" x14ac:dyDescent="0.35">
      <c r="A5" s="151" t="str">
        <f>B72</f>
        <v>Ecotoxicity, freshwater</v>
      </c>
      <c r="B5" s="106"/>
      <c r="C5" s="103">
        <f>G82/$E$82</f>
        <v>0</v>
      </c>
      <c r="D5" s="103">
        <f t="shared" ref="C5:AF5" si="1">H82/$E$82</f>
        <v>2.5759150986130394E-2</v>
      </c>
      <c r="E5" s="103">
        <f t="shared" si="1"/>
        <v>2.8171303191699887E-5</v>
      </c>
      <c r="F5" s="103">
        <f t="shared" si="1"/>
        <v>0</v>
      </c>
      <c r="G5" s="103">
        <f t="shared" si="1"/>
        <v>4.5026327540903348E-5</v>
      </c>
      <c r="H5" s="103">
        <f t="shared" si="1"/>
        <v>1.7830347089305571E-4</v>
      </c>
      <c r="I5" s="103">
        <f t="shared" si="1"/>
        <v>2.8663920523209547E-4</v>
      </c>
      <c r="J5" s="103">
        <f t="shared" si="1"/>
        <v>1.6522210140979159E-3</v>
      </c>
      <c r="K5" s="103">
        <f t="shared" si="1"/>
        <v>1.2057956597633364E-5</v>
      </c>
      <c r="L5" s="103">
        <f t="shared" si="1"/>
        <v>0.94365356906894404</v>
      </c>
      <c r="M5" s="103">
        <f t="shared" si="1"/>
        <v>1.0881679053792864E-3</v>
      </c>
      <c r="N5" s="103">
        <f t="shared" si="1"/>
        <v>7.2988409049477305E-3</v>
      </c>
      <c r="O5" s="103">
        <f t="shared" si="1"/>
        <v>1.3464252174460081E-5</v>
      </c>
      <c r="P5" s="103">
        <f t="shared" si="1"/>
        <v>2.2831378217350127E-3</v>
      </c>
      <c r="Q5" s="103">
        <f t="shared" si="1"/>
        <v>4.0092775336631314E-3</v>
      </c>
      <c r="R5" s="103">
        <f t="shared" si="1"/>
        <v>2.7233099870866464E-8</v>
      </c>
      <c r="S5" s="103">
        <f t="shared" si="1"/>
        <v>1.3173386576242443E-3</v>
      </c>
      <c r="T5" s="103">
        <f t="shared" si="1"/>
        <v>7.7852756343639606E-4</v>
      </c>
      <c r="U5" s="103">
        <f t="shared" si="1"/>
        <v>-8.9692861921628682E-5</v>
      </c>
      <c r="V5" s="103">
        <f t="shared" si="1"/>
        <v>1.0543996373762223E-6</v>
      </c>
      <c r="W5" s="103">
        <f t="shared" si="1"/>
        <v>4.5084792054654013E-4</v>
      </c>
      <c r="X5" s="103">
        <f t="shared" si="1"/>
        <v>1.5836978090746055E-4</v>
      </c>
      <c r="Y5" s="103">
        <f t="shared" si="1"/>
        <v>0</v>
      </c>
      <c r="Z5" s="103">
        <f t="shared" si="1"/>
        <v>7.2156192002767292E-6</v>
      </c>
      <c r="AA5" s="103">
        <f t="shared" si="1"/>
        <v>4.3140566053288818E-7</v>
      </c>
      <c r="AB5" s="103">
        <f t="shared" si="1"/>
        <v>4.081218310667661E-3</v>
      </c>
      <c r="AC5" s="103">
        <f t="shared" si="1"/>
        <v>1.311589040034372E-3</v>
      </c>
      <c r="AD5" s="103">
        <f t="shared" si="1"/>
        <v>3.3173569292727106E-4</v>
      </c>
      <c r="AE5" s="103">
        <f t="shared" si="1"/>
        <v>4.8338346530085998E-3</v>
      </c>
      <c r="AF5" s="221">
        <f t="shared" si="1"/>
        <v>9.3710571255649713E-5</v>
      </c>
      <c r="AG5" s="4"/>
      <c r="AH5" s="4"/>
    </row>
    <row r="6" spans="1:34" s="179" customFormat="1" x14ac:dyDescent="0.35">
      <c r="A6" s="1"/>
      <c r="B6" s="1" t="str">
        <f t="shared" ref="B6:B14" si="2">B84</f>
        <v>Tau-fluvalinate</v>
      </c>
      <c r="C6" s="104" t="e">
        <f>G84/G$82</f>
        <v>#DIV/0!</v>
      </c>
      <c r="D6" s="104">
        <f>H84/H$82</f>
        <v>1.9933240130449534E-2</v>
      </c>
      <c r="E6" s="104">
        <f t="shared" ref="E6:E14" si="3">I84/I$82</f>
        <v>0</v>
      </c>
      <c r="F6" s="104" t="e">
        <f t="shared" ref="F6:F14" si="4">J84/J$82</f>
        <v>#DIV/0!</v>
      </c>
      <c r="G6" s="104">
        <f t="shared" ref="G6:G14" si="5">K84/K$82</f>
        <v>0</v>
      </c>
      <c r="H6" s="104">
        <f t="shared" ref="H6:H14" si="6">L84/L$82</f>
        <v>0</v>
      </c>
      <c r="I6" s="104">
        <f t="shared" ref="I6:I14" si="7">M84/M$82</f>
        <v>0</v>
      </c>
      <c r="J6" s="104">
        <f t="shared" ref="J6:J14" si="8">N84/N$82</f>
        <v>0</v>
      </c>
      <c r="K6" s="104">
        <f t="shared" ref="K6:K14" si="9">O84/O$82</f>
        <v>0</v>
      </c>
      <c r="L6" s="104">
        <f t="shared" ref="L6:L14" si="10">P84/P$82</f>
        <v>1.9926029571899033E-2</v>
      </c>
      <c r="M6" s="104">
        <f t="shared" ref="M6:M14" si="11">Q84/Q$82</f>
        <v>0</v>
      </c>
      <c r="N6" s="104">
        <f t="shared" ref="N6:N14" si="12">R84/R$82</f>
        <v>0</v>
      </c>
      <c r="O6" s="104">
        <f t="shared" ref="O6:O14" si="13">S84/S$82</f>
        <v>0</v>
      </c>
      <c r="P6" s="104">
        <f t="shared" ref="P6:P14" si="14">T84/T$82</f>
        <v>0</v>
      </c>
      <c r="Q6" s="104">
        <f t="shared" ref="Q6:Q14" si="15">U84/U$82</f>
        <v>0</v>
      </c>
      <c r="R6" s="104">
        <f t="shared" ref="R6:R14" si="16">V84/V$82</f>
        <v>0</v>
      </c>
      <c r="S6" s="104">
        <f t="shared" ref="S6:S14" si="17">W84/W$82</f>
        <v>0</v>
      </c>
      <c r="T6" s="104">
        <f t="shared" ref="T6:T14" si="18">X84/X$82</f>
        <v>0</v>
      </c>
      <c r="U6" s="104">
        <f t="shared" ref="U6:U14" si="19">Y84/Y$82</f>
        <v>0</v>
      </c>
      <c r="V6" s="104">
        <f t="shared" ref="V6:V14" si="20">Z84/Z$82</f>
        <v>0</v>
      </c>
      <c r="W6" s="104">
        <f t="shared" ref="W6:W14" si="21">AA84/AA$82</f>
        <v>0</v>
      </c>
      <c r="X6" s="104">
        <f t="shared" ref="X6:X14" si="22">AB84/AB$82</f>
        <v>0</v>
      </c>
      <c r="Y6" s="104" t="e">
        <f t="shared" ref="Y6:Y14" si="23">AC84/AC$82</f>
        <v>#DIV/0!</v>
      </c>
      <c r="Z6" s="104">
        <f t="shared" ref="Z6:Z14" si="24">AD84/AD$82</f>
        <v>0</v>
      </c>
      <c r="AA6" s="104">
        <f t="shared" ref="AA6:AA14" si="25">AE84/AE$82</f>
        <v>0</v>
      </c>
      <c r="AB6" s="104">
        <f t="shared" ref="AB6:AB14" si="26">AF84/AF$82</f>
        <v>0</v>
      </c>
      <c r="AC6" s="104">
        <f t="shared" ref="AC6:AC14" si="27">AG84/AG$82</f>
        <v>0</v>
      </c>
      <c r="AD6" s="104">
        <f t="shared" ref="AD6:AD14" si="28">AH84/AH$82</f>
        <v>0</v>
      </c>
      <c r="AE6" s="104">
        <f t="shared" ref="AE6:AE14" si="29">AI84/AI$82</f>
        <v>1.0012693487370728E-3</v>
      </c>
      <c r="AF6" s="222">
        <f>AJ84/AJ$82</f>
        <v>0</v>
      </c>
      <c r="AG6" s="226"/>
      <c r="AH6" s="226"/>
    </row>
    <row r="7" spans="1:34" s="179" customFormat="1" x14ac:dyDescent="0.35">
      <c r="A7" s="1"/>
      <c r="B7" s="1" t="str">
        <f t="shared" si="2"/>
        <v>Cypermethrin</v>
      </c>
      <c r="C7" s="104" t="e">
        <f t="shared" ref="C7:C14" si="30">G85/G$82</f>
        <v>#DIV/0!</v>
      </c>
      <c r="D7" s="104">
        <f t="shared" ref="D6:D14" si="31">H85/H$82</f>
        <v>2.2433127377572325E-2</v>
      </c>
      <c r="E7" s="104">
        <f t="shared" si="3"/>
        <v>2.6413172165347051E-10</v>
      </c>
      <c r="F7" s="104" t="e">
        <f t="shared" si="4"/>
        <v>#DIV/0!</v>
      </c>
      <c r="G7" s="104">
        <f t="shared" si="5"/>
        <v>1.4010073892865066E-10</v>
      </c>
      <c r="H7" s="104">
        <f t="shared" si="6"/>
        <v>1.4326347030558177E-9</v>
      </c>
      <c r="I7" s="104">
        <f t="shared" si="7"/>
        <v>6.3991031181566894E-9</v>
      </c>
      <c r="J7" s="104">
        <f t="shared" si="8"/>
        <v>1.2792374846707183E-9</v>
      </c>
      <c r="K7" s="104">
        <f t="shared" si="9"/>
        <v>1.7985266658844922E-9</v>
      </c>
      <c r="L7" s="104">
        <f t="shared" si="10"/>
        <v>2.2425012401251193E-2</v>
      </c>
      <c r="M7" s="104">
        <f t="shared" si="11"/>
        <v>3.9027699633049311E-10</v>
      </c>
      <c r="N7" s="104">
        <f t="shared" si="12"/>
        <v>3.6110948070873387E-11</v>
      </c>
      <c r="O7" s="104">
        <f t="shared" si="13"/>
        <v>1.5995781036669539E-10</v>
      </c>
      <c r="P7" s="104">
        <f t="shared" si="14"/>
        <v>1.4326347325681652E-9</v>
      </c>
      <c r="Q7" s="104">
        <f t="shared" si="15"/>
        <v>3.7413208800823957E-11</v>
      </c>
      <c r="R7" s="104">
        <f t="shared" si="16"/>
        <v>1.8022534422533074E-8</v>
      </c>
      <c r="S7" s="104">
        <f t="shared" si="17"/>
        <v>4.099077853720086E-10</v>
      </c>
      <c r="T7" s="104">
        <f t="shared" si="18"/>
        <v>1.1210666617740033E-9</v>
      </c>
      <c r="U7" s="104">
        <f t="shared" si="19"/>
        <v>-2.350699191907623E-7</v>
      </c>
      <c r="V7" s="104">
        <f t="shared" si="20"/>
        <v>2.2296718747433467E-10</v>
      </c>
      <c r="W7" s="104">
        <f t="shared" si="21"/>
        <v>1.3656168428497483E-9</v>
      </c>
      <c r="X7" s="104">
        <f t="shared" si="22"/>
        <v>6.5856481594572106E-7</v>
      </c>
      <c r="Y7" s="104" t="e">
        <f t="shared" si="23"/>
        <v>#DIV/0!</v>
      </c>
      <c r="Z7" s="104">
        <f t="shared" si="24"/>
        <v>1.4010580456056476E-9</v>
      </c>
      <c r="AA7" s="104">
        <f t="shared" si="25"/>
        <v>1.2032805588565195E-10</v>
      </c>
      <c r="AB7" s="104">
        <f t="shared" si="26"/>
        <v>5.6216740986706688E-9</v>
      </c>
      <c r="AC7" s="104">
        <f t="shared" si="27"/>
        <v>9.9816751615057046E-9</v>
      </c>
      <c r="AD7" s="104">
        <f t="shared" si="28"/>
        <v>1.2806950416113275E-9</v>
      </c>
      <c r="AE7" s="104">
        <f t="shared" si="29"/>
        <v>6.0197454685768217E-2</v>
      </c>
      <c r="AF7" s="222">
        <f t="shared" ref="AF6:AF14" si="32">AJ85/AJ$82</f>
        <v>2.0326905823843374E-6</v>
      </c>
      <c r="AG7" s="226"/>
      <c r="AH7" s="226"/>
    </row>
    <row r="8" spans="1:34" s="179" customFormat="1" x14ac:dyDescent="0.35">
      <c r="A8" s="1"/>
      <c r="B8" s="1" t="str">
        <f t="shared" si="2"/>
        <v>Lambda-cyhalothrin</v>
      </c>
      <c r="C8" s="104" t="e">
        <f t="shared" si="30"/>
        <v>#DIV/0!</v>
      </c>
      <c r="D8" s="104">
        <f t="shared" si="31"/>
        <v>2.3076207867507605E-2</v>
      </c>
      <c r="E8" s="104">
        <f t="shared" si="3"/>
        <v>0</v>
      </c>
      <c r="F8" s="104" t="e">
        <f t="shared" si="4"/>
        <v>#DIV/0!</v>
      </c>
      <c r="G8" s="104">
        <f t="shared" si="5"/>
        <v>0</v>
      </c>
      <c r="H8" s="104">
        <f t="shared" si="6"/>
        <v>-1.5601333657069777E-27</v>
      </c>
      <c r="I8" s="104">
        <f t="shared" si="7"/>
        <v>-5.9553948559544411E-26</v>
      </c>
      <c r="J8" s="104">
        <f t="shared" si="8"/>
        <v>-1.4846951772937442E-29</v>
      </c>
      <c r="K8" s="104">
        <f t="shared" si="9"/>
        <v>-2.5717138941852378E-26</v>
      </c>
      <c r="L8" s="104">
        <f t="shared" si="10"/>
        <v>2.3067859835745309E-2</v>
      </c>
      <c r="M8" s="104">
        <f t="shared" si="11"/>
        <v>0</v>
      </c>
      <c r="N8" s="104">
        <f t="shared" si="12"/>
        <v>-1.624857921916764E-28</v>
      </c>
      <c r="O8" s="104">
        <f t="shared" si="13"/>
        <v>4.6281648468729459E-21</v>
      </c>
      <c r="P8" s="104">
        <f t="shared" si="14"/>
        <v>-1.560133360610858E-27</v>
      </c>
      <c r="Q8" s="104">
        <f t="shared" si="15"/>
        <v>-1.6233113767924328E-28</v>
      </c>
      <c r="R8" s="104">
        <f t="shared" si="16"/>
        <v>9.7452174495895376E-17</v>
      </c>
      <c r="S8" s="104">
        <f t="shared" si="17"/>
        <v>-8.5532843343021171E-27</v>
      </c>
      <c r="T8" s="104">
        <f t="shared" si="18"/>
        <v>-6.0420930355230299E-26</v>
      </c>
      <c r="U8" s="104">
        <f t="shared" si="19"/>
        <v>0</v>
      </c>
      <c r="V8" s="104">
        <f t="shared" si="20"/>
        <v>0</v>
      </c>
      <c r="W8" s="104">
        <f t="shared" si="21"/>
        <v>-4.5881718186918475E-30</v>
      </c>
      <c r="X8" s="104">
        <f t="shared" si="22"/>
        <v>-2.3519362613104379E-26</v>
      </c>
      <c r="Y8" s="104" t="e">
        <f t="shared" si="23"/>
        <v>#DIV/0!</v>
      </c>
      <c r="Z8" s="104">
        <f t="shared" si="24"/>
        <v>-1.3933438823907672E-28</v>
      </c>
      <c r="AA8" s="104">
        <f t="shared" si="25"/>
        <v>0</v>
      </c>
      <c r="AB8" s="104">
        <f t="shared" si="26"/>
        <v>0</v>
      </c>
      <c r="AC8" s="104">
        <f t="shared" si="27"/>
        <v>0</v>
      </c>
      <c r="AD8" s="104">
        <f t="shared" si="28"/>
        <v>-1.8660699913674982E-27</v>
      </c>
      <c r="AE8" s="104">
        <f t="shared" si="29"/>
        <v>2.343236557568679E-2</v>
      </c>
      <c r="AF8" s="222">
        <f t="shared" si="32"/>
        <v>0</v>
      </c>
      <c r="AG8" s="226"/>
      <c r="AH8" s="226"/>
    </row>
    <row r="9" spans="1:34" s="179" customFormat="1" x14ac:dyDescent="0.35">
      <c r="A9" s="1"/>
      <c r="B9" s="1" t="str">
        <f t="shared" si="2"/>
        <v>Chloride</v>
      </c>
      <c r="C9" s="104" t="e">
        <f t="shared" si="30"/>
        <v>#DIV/0!</v>
      </c>
      <c r="D9" s="104">
        <f t="shared" si="31"/>
        <v>1.1754586569856923E-2</v>
      </c>
      <c r="E9" s="104">
        <f t="shared" si="3"/>
        <v>0.53242376253362134</v>
      </c>
      <c r="F9" s="104" t="e">
        <f t="shared" si="4"/>
        <v>#DIV/0!</v>
      </c>
      <c r="G9" s="104">
        <f t="shared" si="5"/>
        <v>0.90546147189562176</v>
      </c>
      <c r="H9" s="104">
        <f t="shared" si="6"/>
        <v>0.3872001913578792</v>
      </c>
      <c r="I9" s="104">
        <f t="shared" si="7"/>
        <v>0.64171116421346186</v>
      </c>
      <c r="J9" s="104">
        <f t="shared" si="8"/>
        <v>0.43854551969993727</v>
      </c>
      <c r="K9" s="104">
        <f t="shared" si="9"/>
        <v>0.40500425893432213</v>
      </c>
      <c r="L9" s="104">
        <f t="shared" si="10"/>
        <v>1.2093652861464544E-2</v>
      </c>
      <c r="M9" s="104">
        <f t="shared" si="11"/>
        <v>0.76791160585543716</v>
      </c>
      <c r="N9" s="104">
        <f t="shared" si="12"/>
        <v>0.94964212101550427</v>
      </c>
      <c r="O9" s="104">
        <f t="shared" si="13"/>
        <v>0.94353133914335918</v>
      </c>
      <c r="P9" s="104">
        <f t="shared" si="14"/>
        <v>0.38720018835673037</v>
      </c>
      <c r="Q9" s="104">
        <f t="shared" si="15"/>
        <v>0.9491067231347553</v>
      </c>
      <c r="R9" s="104">
        <f t="shared" si="16"/>
        <v>0.58260034378550751</v>
      </c>
      <c r="S9" s="104">
        <f t="shared" si="17"/>
        <v>1.5200939897325854E-2</v>
      </c>
      <c r="T9" s="104">
        <f t="shared" si="18"/>
        <v>0.83401822975794304</v>
      </c>
      <c r="U9" s="104">
        <f t="shared" si="19"/>
        <v>0.56738677294097883</v>
      </c>
      <c r="V9" s="104">
        <f t="shared" si="20"/>
        <v>0.89388772606742295</v>
      </c>
      <c r="W9" s="104">
        <f t="shared" si="21"/>
        <v>0.40303161885741295</v>
      </c>
      <c r="X9" s="104">
        <f t="shared" si="22"/>
        <v>-0.30341240853281581</v>
      </c>
      <c r="Y9" s="104" t="e">
        <f t="shared" si="23"/>
        <v>#DIV/0!</v>
      </c>
      <c r="Z9" s="104">
        <f t="shared" si="24"/>
        <v>0.39003967774125237</v>
      </c>
      <c r="AA9" s="104">
        <f t="shared" si="25"/>
        <v>0.92501414401487059</v>
      </c>
      <c r="AB9" s="104">
        <f t="shared" si="26"/>
        <v>0.91520270559468686</v>
      </c>
      <c r="AC9" s="104">
        <f t="shared" si="27"/>
        <v>0.9556815530322178</v>
      </c>
      <c r="AD9" s="104">
        <f t="shared" si="28"/>
        <v>0.40573062762643092</v>
      </c>
      <c r="AE9" s="104">
        <f t="shared" si="29"/>
        <v>3.6372991429599738E-2</v>
      </c>
      <c r="AF9" s="222">
        <f t="shared" si="32"/>
        <v>-1.4078849744919704</v>
      </c>
      <c r="AG9" s="218"/>
      <c r="AH9" s="218"/>
    </row>
    <row r="10" spans="1:34" s="179" customFormat="1" x14ac:dyDescent="0.35">
      <c r="A10" s="1"/>
      <c r="B10" s="1" t="str">
        <f t="shared" si="2"/>
        <v>Bifenthrin</v>
      </c>
      <c r="C10" s="104" t="e">
        <f t="shared" si="30"/>
        <v>#DIV/0!</v>
      </c>
      <c r="D10" s="104">
        <f t="shared" si="31"/>
        <v>6.2380714156391751E-2</v>
      </c>
      <c r="E10" s="104">
        <f t="shared" si="3"/>
        <v>0</v>
      </c>
      <c r="F10" s="104" t="e">
        <f t="shared" si="4"/>
        <v>#DIV/0!</v>
      </c>
      <c r="G10" s="104">
        <f t="shared" si="5"/>
        <v>0</v>
      </c>
      <c r="H10" s="104">
        <f t="shared" si="6"/>
        <v>0</v>
      </c>
      <c r="I10" s="104">
        <f t="shared" si="7"/>
        <v>0</v>
      </c>
      <c r="J10" s="104">
        <f t="shared" si="8"/>
        <v>0</v>
      </c>
      <c r="K10" s="104">
        <f t="shared" si="9"/>
        <v>0</v>
      </c>
      <c r="L10" s="104">
        <f t="shared" si="10"/>
        <v>6.2358147503777141E-2</v>
      </c>
      <c r="M10" s="104">
        <f t="shared" si="11"/>
        <v>0</v>
      </c>
      <c r="N10" s="104">
        <f t="shared" si="12"/>
        <v>0</v>
      </c>
      <c r="O10" s="104">
        <f t="shared" si="13"/>
        <v>0</v>
      </c>
      <c r="P10" s="104">
        <f t="shared" si="14"/>
        <v>0</v>
      </c>
      <c r="Q10" s="104">
        <f t="shared" si="15"/>
        <v>0</v>
      </c>
      <c r="R10" s="104">
        <f t="shared" si="16"/>
        <v>0</v>
      </c>
      <c r="S10" s="104">
        <f t="shared" si="17"/>
        <v>0</v>
      </c>
      <c r="T10" s="104">
        <f t="shared" si="18"/>
        <v>0</v>
      </c>
      <c r="U10" s="104">
        <f t="shared" si="19"/>
        <v>0</v>
      </c>
      <c r="V10" s="104">
        <f t="shared" si="20"/>
        <v>0</v>
      </c>
      <c r="W10" s="104">
        <f t="shared" si="21"/>
        <v>0</v>
      </c>
      <c r="X10" s="104">
        <f t="shared" si="22"/>
        <v>0</v>
      </c>
      <c r="Y10" s="104" t="e">
        <f t="shared" si="23"/>
        <v>#DIV/0!</v>
      </c>
      <c r="Z10" s="104">
        <f t="shared" si="24"/>
        <v>0</v>
      </c>
      <c r="AA10" s="104">
        <f t="shared" si="25"/>
        <v>0</v>
      </c>
      <c r="AB10" s="104">
        <f t="shared" si="26"/>
        <v>0</v>
      </c>
      <c r="AC10" s="104">
        <f t="shared" si="27"/>
        <v>0</v>
      </c>
      <c r="AD10" s="104">
        <f t="shared" si="28"/>
        <v>0</v>
      </c>
      <c r="AE10" s="104">
        <f t="shared" si="29"/>
        <v>5.5946488333187411E-2</v>
      </c>
      <c r="AF10" s="222">
        <f t="shared" si="32"/>
        <v>0</v>
      </c>
      <c r="AG10" s="218"/>
      <c r="AH10" s="218"/>
    </row>
    <row r="11" spans="1:34" s="179" customFormat="1" x14ac:dyDescent="0.35">
      <c r="A11" s="1"/>
      <c r="B11" s="1" t="str">
        <f t="shared" si="2"/>
        <v>Deltamethrin</v>
      </c>
      <c r="C11" s="104" t="e">
        <f t="shared" si="30"/>
        <v>#DIV/0!</v>
      </c>
      <c r="D11" s="104">
        <f t="shared" si="31"/>
        <v>0.10140770118787004</v>
      </c>
      <c r="E11" s="104">
        <f t="shared" si="3"/>
        <v>1.1650655804538137E-4</v>
      </c>
      <c r="F11" s="104" t="e">
        <f t="shared" si="4"/>
        <v>#DIV/0!</v>
      </c>
      <c r="G11" s="104">
        <f t="shared" si="5"/>
        <v>2.3462140922383204E-3</v>
      </c>
      <c r="H11" s="104">
        <f t="shared" si="6"/>
        <v>2.8364447903745331E-5</v>
      </c>
      <c r="I11" s="104">
        <f t="shared" si="7"/>
        <v>3.142137670411973E-5</v>
      </c>
      <c r="J11" s="104">
        <f t="shared" si="8"/>
        <v>2.5398900297385547E-4</v>
      </c>
      <c r="K11" s="104">
        <f t="shared" si="9"/>
        <v>3.712521168189381E-5</v>
      </c>
      <c r="L11" s="104">
        <f t="shared" si="10"/>
        <v>0.10137151373472077</v>
      </c>
      <c r="M11" s="104">
        <f t="shared" si="11"/>
        <v>1.010652787834724E-4</v>
      </c>
      <c r="N11" s="104">
        <f t="shared" si="12"/>
        <v>2.498927101008578E-3</v>
      </c>
      <c r="O11" s="104">
        <f t="shared" si="13"/>
        <v>2.4327070176976416E-3</v>
      </c>
      <c r="P11" s="104">
        <f t="shared" si="14"/>
        <v>2.8364447020655109E-5</v>
      </c>
      <c r="Q11" s="104">
        <f t="shared" si="15"/>
        <v>2.4965754247728406E-3</v>
      </c>
      <c r="R11" s="104">
        <f t="shared" si="16"/>
        <v>3.6985881881859482E-5</v>
      </c>
      <c r="S11" s="104">
        <f t="shared" si="17"/>
        <v>1.4627855353327363E-6</v>
      </c>
      <c r="T11" s="104">
        <f t="shared" si="18"/>
        <v>1.8389652475649444E-5</v>
      </c>
      <c r="U11" s="104">
        <f t="shared" si="19"/>
        <v>-7.0715863238024387E-5</v>
      </c>
      <c r="V11" s="104">
        <f t="shared" si="20"/>
        <v>1.8041764372551403E-3</v>
      </c>
      <c r="W11" s="104">
        <f t="shared" si="21"/>
        <v>9.7998038557936255E-5</v>
      </c>
      <c r="X11" s="104">
        <f t="shared" si="22"/>
        <v>2.9717371427325889E-4</v>
      </c>
      <c r="Y11" s="104" t="e">
        <f t="shared" si="23"/>
        <v>#DIV/0!</v>
      </c>
      <c r="Z11" s="104">
        <f t="shared" si="24"/>
        <v>2.8159108369294657E-5</v>
      </c>
      <c r="AA11" s="104">
        <f t="shared" si="25"/>
        <v>2.0104497053813671E-3</v>
      </c>
      <c r="AB11" s="104">
        <f t="shared" si="26"/>
        <v>1.2861395306756519E-4</v>
      </c>
      <c r="AC11" s="104">
        <f t="shared" si="27"/>
        <v>2.0188954618854886E-4</v>
      </c>
      <c r="AD11" s="104">
        <f t="shared" si="28"/>
        <v>2.629284073604976E-5</v>
      </c>
      <c r="AE11" s="104">
        <f t="shared" si="29"/>
        <v>5.7694347832409169E-3</v>
      </c>
      <c r="AF11" s="222">
        <f t="shared" si="32"/>
        <v>8.6171469748504278E-4</v>
      </c>
      <c r="AG11" s="218"/>
      <c r="AH11" s="218"/>
    </row>
    <row r="12" spans="1:34" s="179" customFormat="1" x14ac:dyDescent="0.35">
      <c r="A12" s="1"/>
      <c r="B12" s="1" t="str">
        <f t="shared" si="2"/>
        <v>Chlorpyrifos</v>
      </c>
      <c r="C12" s="104" t="e">
        <f t="shared" si="30"/>
        <v>#DIV/0!</v>
      </c>
      <c r="D12" s="104">
        <f t="shared" si="31"/>
        <v>0.20710606755579394</v>
      </c>
      <c r="E12" s="104">
        <f t="shared" si="3"/>
        <v>0</v>
      </c>
      <c r="F12" s="104" t="e">
        <f t="shared" si="4"/>
        <v>#DIV/0!</v>
      </c>
      <c r="G12" s="104">
        <f t="shared" si="5"/>
        <v>0</v>
      </c>
      <c r="H12" s="104">
        <f t="shared" si="6"/>
        <v>0</v>
      </c>
      <c r="I12" s="104">
        <f t="shared" si="7"/>
        <v>0</v>
      </c>
      <c r="J12" s="104">
        <f t="shared" si="8"/>
        <v>0</v>
      </c>
      <c r="K12" s="104">
        <f t="shared" si="9"/>
        <v>0</v>
      </c>
      <c r="L12" s="104">
        <f t="shared" si="10"/>
        <v>0.20703114519444815</v>
      </c>
      <c r="M12" s="104">
        <f t="shared" si="11"/>
        <v>0</v>
      </c>
      <c r="N12" s="104">
        <f t="shared" si="12"/>
        <v>0</v>
      </c>
      <c r="O12" s="104">
        <f t="shared" si="13"/>
        <v>0</v>
      </c>
      <c r="P12" s="104">
        <f t="shared" si="14"/>
        <v>0</v>
      </c>
      <c r="Q12" s="104">
        <f t="shared" si="15"/>
        <v>0</v>
      </c>
      <c r="R12" s="104">
        <f t="shared" si="16"/>
        <v>0</v>
      </c>
      <c r="S12" s="104">
        <f t="shared" si="17"/>
        <v>0</v>
      </c>
      <c r="T12" s="104">
        <f t="shared" si="18"/>
        <v>0</v>
      </c>
      <c r="U12" s="104">
        <f t="shared" si="19"/>
        <v>0</v>
      </c>
      <c r="V12" s="104">
        <f t="shared" si="20"/>
        <v>0</v>
      </c>
      <c r="W12" s="104">
        <f t="shared" si="21"/>
        <v>0</v>
      </c>
      <c r="X12" s="104">
        <f t="shared" si="22"/>
        <v>0</v>
      </c>
      <c r="Y12" s="104" t="e">
        <f t="shared" si="23"/>
        <v>#DIV/0!</v>
      </c>
      <c r="Z12" s="104">
        <f t="shared" si="24"/>
        <v>0</v>
      </c>
      <c r="AA12" s="104">
        <f t="shared" si="25"/>
        <v>0</v>
      </c>
      <c r="AB12" s="104">
        <f t="shared" si="26"/>
        <v>0</v>
      </c>
      <c r="AC12" s="104">
        <f t="shared" si="27"/>
        <v>0</v>
      </c>
      <c r="AD12" s="104">
        <f t="shared" si="28"/>
        <v>0</v>
      </c>
      <c r="AE12" s="104">
        <f t="shared" si="29"/>
        <v>0.16516202739079097</v>
      </c>
      <c r="AF12" s="222">
        <f t="shared" si="32"/>
        <v>0</v>
      </c>
      <c r="AG12" s="218"/>
      <c r="AH12" s="218"/>
    </row>
    <row r="13" spans="1:34" s="179" customFormat="1" x14ac:dyDescent="0.35">
      <c r="A13" s="1"/>
      <c r="B13" s="1" t="str">
        <f t="shared" si="2"/>
        <v>Lambda-cyhalothrin</v>
      </c>
      <c r="C13" s="104" t="e">
        <f t="shared" si="30"/>
        <v>#DIV/0!</v>
      </c>
      <c r="D13" s="104">
        <f t="shared" si="31"/>
        <v>0.45838522353211691</v>
      </c>
      <c r="E13" s="104">
        <f t="shared" si="3"/>
        <v>0</v>
      </c>
      <c r="F13" s="104" t="e">
        <f t="shared" si="4"/>
        <v>#DIV/0!</v>
      </c>
      <c r="G13" s="104">
        <f t="shared" si="5"/>
        <v>0</v>
      </c>
      <c r="H13" s="104">
        <f t="shared" si="6"/>
        <v>-2.0070278491004527E-28</v>
      </c>
      <c r="I13" s="104">
        <f t="shared" si="7"/>
        <v>-7.6612961062627286E-27</v>
      </c>
      <c r="J13" s="104">
        <f t="shared" si="8"/>
        <v>-1.9099806790891667E-30</v>
      </c>
      <c r="K13" s="104">
        <f t="shared" si="9"/>
        <v>-3.3083719686158225E-27</v>
      </c>
      <c r="L13" s="104">
        <f t="shared" si="10"/>
        <v>0.45821940422907109</v>
      </c>
      <c r="M13" s="104">
        <f t="shared" si="11"/>
        <v>0</v>
      </c>
      <c r="N13" s="104">
        <f t="shared" si="12"/>
        <v>-2.0902925534408886E-29</v>
      </c>
      <c r="O13" s="104">
        <f t="shared" si="13"/>
        <v>5.9516875565998798E-22</v>
      </c>
      <c r="P13" s="104">
        <f t="shared" si="14"/>
        <v>-2.0070278728129103E-28</v>
      </c>
      <c r="Q13" s="104">
        <f t="shared" si="15"/>
        <v>-2.0883030565260773E-29</v>
      </c>
      <c r="R13" s="104">
        <f t="shared" si="16"/>
        <v>1.2532072074013389E-17</v>
      </c>
      <c r="S13" s="104">
        <f t="shared" si="17"/>
        <v>-1.1003341615196991E-27</v>
      </c>
      <c r="T13" s="104">
        <f t="shared" si="18"/>
        <v>-7.7728282881564664E-27</v>
      </c>
      <c r="U13" s="104">
        <f t="shared" si="19"/>
        <v>0</v>
      </c>
      <c r="V13" s="104">
        <f t="shared" si="20"/>
        <v>0</v>
      </c>
      <c r="W13" s="104">
        <f t="shared" si="21"/>
        <v>-5.9024368774447474E-31</v>
      </c>
      <c r="X13" s="104">
        <f t="shared" si="22"/>
        <v>-3.0256398991779933E-27</v>
      </c>
      <c r="Y13" s="104" t="e">
        <f t="shared" si="23"/>
        <v>#DIV/0!</v>
      </c>
      <c r="Z13" s="104">
        <f t="shared" si="24"/>
        <v>-1.7924620869878228E-29</v>
      </c>
      <c r="AA13" s="104">
        <f t="shared" si="25"/>
        <v>0</v>
      </c>
      <c r="AB13" s="104">
        <f t="shared" si="26"/>
        <v>0</v>
      </c>
      <c r="AC13" s="104">
        <f t="shared" si="27"/>
        <v>0</v>
      </c>
      <c r="AD13" s="104">
        <f t="shared" si="28"/>
        <v>-2.4005988497509103E-28</v>
      </c>
      <c r="AE13" s="104">
        <f t="shared" si="29"/>
        <v>0.33418383827521447</v>
      </c>
      <c r="AF13" s="222">
        <f t="shared" si="32"/>
        <v>0</v>
      </c>
      <c r="AG13" s="218"/>
      <c r="AH13" s="218"/>
    </row>
    <row r="14" spans="1:34" s="179" customFormat="1" ht="15" customHeight="1" x14ac:dyDescent="0.35">
      <c r="A14" s="1"/>
      <c r="B14" s="1">
        <f t="shared" si="2"/>
        <v>0</v>
      </c>
      <c r="C14" s="104" t="e">
        <f t="shared" si="30"/>
        <v>#DIV/0!</v>
      </c>
      <c r="D14" s="104">
        <f t="shared" si="31"/>
        <v>0</v>
      </c>
      <c r="E14" s="104">
        <f t="shared" si="3"/>
        <v>0</v>
      </c>
      <c r="F14" s="104" t="e">
        <f t="shared" si="4"/>
        <v>#DIV/0!</v>
      </c>
      <c r="G14" s="104">
        <f t="shared" si="5"/>
        <v>0</v>
      </c>
      <c r="H14" s="104">
        <f t="shared" si="6"/>
        <v>0</v>
      </c>
      <c r="I14" s="104">
        <f t="shared" si="7"/>
        <v>0</v>
      </c>
      <c r="J14" s="104">
        <f t="shared" si="8"/>
        <v>0</v>
      </c>
      <c r="K14" s="104">
        <f t="shared" si="9"/>
        <v>0</v>
      </c>
      <c r="L14" s="104">
        <f t="shared" si="10"/>
        <v>0</v>
      </c>
      <c r="M14" s="104">
        <f t="shared" si="11"/>
        <v>0</v>
      </c>
      <c r="N14" s="104">
        <f t="shared" si="12"/>
        <v>0</v>
      </c>
      <c r="O14" s="104">
        <f t="shared" si="13"/>
        <v>0</v>
      </c>
      <c r="P14" s="104">
        <f t="shared" si="14"/>
        <v>0</v>
      </c>
      <c r="Q14" s="104">
        <f t="shared" si="15"/>
        <v>0</v>
      </c>
      <c r="R14" s="104">
        <f t="shared" si="16"/>
        <v>0</v>
      </c>
      <c r="S14" s="104">
        <f t="shared" si="17"/>
        <v>0</v>
      </c>
      <c r="T14" s="104">
        <f t="shared" si="18"/>
        <v>0</v>
      </c>
      <c r="U14" s="104">
        <f t="shared" si="19"/>
        <v>0</v>
      </c>
      <c r="V14" s="104">
        <f t="shared" si="20"/>
        <v>0</v>
      </c>
      <c r="W14" s="104">
        <f t="shared" si="21"/>
        <v>0</v>
      </c>
      <c r="X14" s="104">
        <f t="shared" si="22"/>
        <v>0</v>
      </c>
      <c r="Y14" s="104" t="e">
        <f t="shared" si="23"/>
        <v>#DIV/0!</v>
      </c>
      <c r="Z14" s="104">
        <f t="shared" si="24"/>
        <v>0</v>
      </c>
      <c r="AA14" s="104">
        <f t="shared" si="25"/>
        <v>0</v>
      </c>
      <c r="AB14" s="104">
        <f t="shared" si="26"/>
        <v>0</v>
      </c>
      <c r="AC14" s="104">
        <f t="shared" si="27"/>
        <v>0</v>
      </c>
      <c r="AD14" s="104">
        <f t="shared" si="28"/>
        <v>0</v>
      </c>
      <c r="AE14" s="104">
        <f t="shared" si="29"/>
        <v>0</v>
      </c>
      <c r="AF14" s="222">
        <f t="shared" si="32"/>
        <v>0</v>
      </c>
      <c r="AG14" s="218"/>
      <c r="AH14" s="218"/>
    </row>
    <row r="15" spans="1:34" s="179" customFormat="1" x14ac:dyDescent="0.35">
      <c r="A15" s="1"/>
      <c r="B15" s="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222"/>
      <c r="AG15" s="226"/>
      <c r="AH15" s="218"/>
    </row>
    <row r="16" spans="1:34" s="179" customFormat="1" x14ac:dyDescent="0.35">
      <c r="A16" s="1"/>
      <c r="B16" s="1"/>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222"/>
      <c r="AG16" s="226"/>
      <c r="AH16" s="218"/>
    </row>
    <row r="17" spans="1:34" s="179" customFormat="1" x14ac:dyDescent="0.35">
      <c r="A17" s="101" t="str">
        <f>B141</f>
        <v>Climate change</v>
      </c>
      <c r="B17" s="106"/>
      <c r="C17" s="103">
        <f t="shared" ref="C17:AG17" si="33">G151/$E$151</f>
        <v>0</v>
      </c>
      <c r="D17" s="103">
        <f t="shared" si="33"/>
        <v>1.9282329423891287E-2</v>
      </c>
      <c r="E17" s="103">
        <f t="shared" si="33"/>
        <v>5.4424772906767123E-4</v>
      </c>
      <c r="F17" s="103">
        <f t="shared" si="33"/>
        <v>0</v>
      </c>
      <c r="G17" s="103">
        <f t="shared" si="33"/>
        <v>4.5122786359975812E-4</v>
      </c>
      <c r="H17" s="103">
        <f t="shared" si="33"/>
        <v>3.3866066950153854E-3</v>
      </c>
      <c r="I17" s="103">
        <f t="shared" si="33"/>
        <v>2.078946440402026E-3</v>
      </c>
      <c r="J17" s="103">
        <f t="shared" si="33"/>
        <v>2.9290294617970048E-2</v>
      </c>
      <c r="K17" s="103">
        <f t="shared" si="33"/>
        <v>2.6200051574013888E-4</v>
      </c>
      <c r="L17" s="103">
        <f t="shared" si="33"/>
        <v>0.70893583884814404</v>
      </c>
      <c r="M17" s="103">
        <f t="shared" si="33"/>
        <v>1.448248092320059E-2</v>
      </c>
      <c r="N17" s="103">
        <f t="shared" si="33"/>
        <v>3.7400372138068246E-2</v>
      </c>
      <c r="O17" s="103">
        <f t="shared" si="33"/>
        <v>1.1543346959931193E-4</v>
      </c>
      <c r="P17" s="103">
        <f t="shared" si="33"/>
        <v>4.3364774536666588E-2</v>
      </c>
      <c r="Q17" s="103">
        <f t="shared" si="33"/>
        <v>2.0597084786330017E-2</v>
      </c>
      <c r="R17" s="103">
        <f t="shared" si="33"/>
        <v>9.8016418534294132E-8</v>
      </c>
      <c r="S17" s="103">
        <f t="shared" si="33"/>
        <v>9.7559305353941733E-4</v>
      </c>
      <c r="T17" s="103">
        <f t="shared" si="33"/>
        <v>1.0557199612386639E-2</v>
      </c>
      <c r="U17" s="103">
        <f t="shared" si="33"/>
        <v>-3.3768507222652869E-3</v>
      </c>
      <c r="V17" s="103">
        <f t="shared" si="33"/>
        <v>1.0554403660406175E-5</v>
      </c>
      <c r="W17" s="103">
        <f t="shared" si="33"/>
        <v>8.3873967277734822E-3</v>
      </c>
      <c r="X17" s="103">
        <f t="shared" si="33"/>
        <v>2.5301106421675174E-3</v>
      </c>
      <c r="Y17" s="103">
        <f t="shared" si="33"/>
        <v>0</v>
      </c>
      <c r="Z17" s="103">
        <f t="shared" si="33"/>
        <v>1.6858871247775556E-4</v>
      </c>
      <c r="AA17" s="103">
        <f t="shared" si="33"/>
        <v>4.0922510739137788E-6</v>
      </c>
      <c r="AB17" s="103">
        <f t="shared" si="33"/>
        <v>4.8955186053332315E-2</v>
      </c>
      <c r="AC17" s="103">
        <f t="shared" si="33"/>
        <v>9.6166405424568998E-3</v>
      </c>
      <c r="AD17" s="103">
        <f t="shared" si="33"/>
        <v>2.5398573482750739E-2</v>
      </c>
      <c r="AE17" s="103">
        <f t="shared" si="33"/>
        <v>1.0028873828535503E-2</v>
      </c>
      <c r="AF17" s="221">
        <f t="shared" si="33"/>
        <v>3.6552911936882228E-3</v>
      </c>
      <c r="AG17" s="4"/>
      <c r="AH17" s="218"/>
    </row>
    <row r="18" spans="1:34" s="179" customFormat="1" x14ac:dyDescent="0.35">
      <c r="A18" s="1"/>
      <c r="B18" s="1" t="str">
        <f t="shared" ref="B18:B24" si="34">B153</f>
        <v>Ethane, 1,1,1,2-tetrafluoro-, HFC-134a</v>
      </c>
      <c r="C18" s="104" t="e">
        <f t="shared" ref="C18:L23" si="35">G153/G$151</f>
        <v>#DIV/0!</v>
      </c>
      <c r="D18" s="104">
        <f t="shared" si="35"/>
        <v>3.878712583548966E-8</v>
      </c>
      <c r="E18" s="104">
        <f t="shared" si="35"/>
        <v>2.3770187062761443E-8</v>
      </c>
      <c r="F18" s="104" t="e">
        <f t="shared" si="35"/>
        <v>#DIV/0!</v>
      </c>
      <c r="G18" s="104">
        <f t="shared" si="35"/>
        <v>7.2448213384675202E-8</v>
      </c>
      <c r="H18" s="104">
        <f t="shared" si="35"/>
        <v>1.6925916578157465E-7</v>
      </c>
      <c r="I18" s="104">
        <f t="shared" si="35"/>
        <v>2.5295106659767974E-7</v>
      </c>
      <c r="J18" s="104">
        <f t="shared" si="35"/>
        <v>1.6364330305853955E-7</v>
      </c>
      <c r="K18" s="104">
        <f t="shared" si="35"/>
        <v>1.4172315472596166E-7</v>
      </c>
      <c r="L18" s="104">
        <f t="shared" si="35"/>
        <v>3.8775373741933256E-8</v>
      </c>
      <c r="M18" s="104">
        <f t="shared" ref="M18:V23" si="36">Q153/Q$151</f>
        <v>5.8089659670253763E-8</v>
      </c>
      <c r="N18" s="104">
        <f t="shared" si="36"/>
        <v>1.5058950924641223E-8</v>
      </c>
      <c r="O18" s="104">
        <f t="shared" si="36"/>
        <v>1.2251038660602905E-3</v>
      </c>
      <c r="P18" s="104">
        <f t="shared" si="36"/>
        <v>1.6925916833964604E-7</v>
      </c>
      <c r="Q18" s="104">
        <f t="shared" si="36"/>
        <v>1.5596070917344995E-8</v>
      </c>
      <c r="R18" s="104">
        <f t="shared" si="36"/>
        <v>4.5466524083719857E-6</v>
      </c>
      <c r="S18" s="104">
        <f t="shared" si="36"/>
        <v>2.8067790378027549E-7</v>
      </c>
      <c r="T18" s="104">
        <f t="shared" si="36"/>
        <v>7.3984119643178644E-8</v>
      </c>
      <c r="U18" s="104">
        <f t="shared" si="36"/>
        <v>7.2215134648502835E-8</v>
      </c>
      <c r="V18" s="104">
        <f t="shared" si="36"/>
        <v>5.5639613718332491E-8</v>
      </c>
      <c r="W18" s="104">
        <f t="shared" ref="W18:AF23" si="37">AA153/AA$151</f>
        <v>1.6648706232489988E-7</v>
      </c>
      <c r="X18" s="104">
        <f t="shared" si="37"/>
        <v>-8.5004279683121541E-8</v>
      </c>
      <c r="Y18" s="104" t="e">
        <f t="shared" si="37"/>
        <v>#DIV/0!</v>
      </c>
      <c r="Z18" s="104">
        <f t="shared" si="37"/>
        <v>0.1894111199155063</v>
      </c>
      <c r="AA18" s="104">
        <f t="shared" si="37"/>
        <v>5.615435083286476E-8</v>
      </c>
      <c r="AB18" s="104">
        <f t="shared" si="37"/>
        <v>4.380140589657152E-8</v>
      </c>
      <c r="AC18" s="104">
        <f t="shared" si="37"/>
        <v>-1.8334575313061867E-8</v>
      </c>
      <c r="AD18" s="104">
        <f t="shared" si="37"/>
        <v>0.77412759703780776</v>
      </c>
      <c r="AE18" s="104">
        <f t="shared" si="37"/>
        <v>6.7545891945713988E-5</v>
      </c>
      <c r="AF18" s="222">
        <f t="shared" si="37"/>
        <v>-3.1910281596170394E-7</v>
      </c>
      <c r="AG18" s="226"/>
      <c r="AH18" s="218"/>
    </row>
    <row r="19" spans="1:34" s="179" customFormat="1" x14ac:dyDescent="0.35">
      <c r="A19" s="1"/>
      <c r="B19" s="1" t="str">
        <f t="shared" si="34"/>
        <v>Methane, biogenic</v>
      </c>
      <c r="C19" s="104" t="e">
        <f t="shared" si="35"/>
        <v>#DIV/0!</v>
      </c>
      <c r="D19" s="104">
        <f t="shared" si="35"/>
        <v>3.6888529274957337E-3</v>
      </c>
      <c r="E19" s="104">
        <f t="shared" si="35"/>
        <v>1.106582015875145E-3</v>
      </c>
      <c r="F19" s="104" t="e">
        <f t="shared" si="35"/>
        <v>#DIV/0!</v>
      </c>
      <c r="G19" s="104">
        <f t="shared" si="35"/>
        <v>1.6629568233935783E-3</v>
      </c>
      <c r="H19" s="104">
        <f t="shared" si="35"/>
        <v>2.7738031632676191E-3</v>
      </c>
      <c r="I19" s="104">
        <f t="shared" si="35"/>
        <v>5.0887448375556968E-3</v>
      </c>
      <c r="J19" s="104">
        <f t="shared" si="35"/>
        <v>2.7668550283843222E-3</v>
      </c>
      <c r="K19" s="104">
        <f t="shared" si="35"/>
        <v>2.6227900913691903E-3</v>
      </c>
      <c r="L19" s="104">
        <f t="shared" si="35"/>
        <v>3.677787789349179E-3</v>
      </c>
      <c r="M19" s="104">
        <f t="shared" si="36"/>
        <v>1.4497873576716162E-3</v>
      </c>
      <c r="N19" s="104">
        <f t="shared" si="36"/>
        <v>2.4676464286326823E-3</v>
      </c>
      <c r="O19" s="104">
        <f t="shared" si="36"/>
        <v>1.5318497981503933E-3</v>
      </c>
      <c r="P19" s="104">
        <f t="shared" si="36"/>
        <v>2.7738033050187811E-3</v>
      </c>
      <c r="Q19" s="104">
        <f t="shared" si="36"/>
        <v>2.4687281032712027E-3</v>
      </c>
      <c r="R19" s="104">
        <f t="shared" si="36"/>
        <v>3.0172460937192246E-3</v>
      </c>
      <c r="S19" s="104">
        <f t="shared" si="36"/>
        <v>8.2110041055558775E-3</v>
      </c>
      <c r="T19" s="104">
        <f t="shared" si="36"/>
        <v>7.4669490829500638E-4</v>
      </c>
      <c r="U19" s="104">
        <f t="shared" si="36"/>
        <v>8.8029758784360815E-4</v>
      </c>
      <c r="V19" s="104">
        <f t="shared" si="36"/>
        <v>1.8647940998018039E-3</v>
      </c>
      <c r="W19" s="104">
        <f t="shared" si="37"/>
        <v>2.7725816696034669E-3</v>
      </c>
      <c r="X19" s="104">
        <f t="shared" si="37"/>
        <v>3.170227005722237</v>
      </c>
      <c r="Y19" s="104" t="e">
        <f t="shared" si="37"/>
        <v>#DIV/0!</v>
      </c>
      <c r="Z19" s="104">
        <f t="shared" si="37"/>
        <v>2.2484050019890046E-3</v>
      </c>
      <c r="AA19" s="104">
        <f t="shared" si="37"/>
        <v>1.3868832970838989E-3</v>
      </c>
      <c r="AB19" s="104">
        <f t="shared" si="37"/>
        <v>8.353710688966718E-4</v>
      </c>
      <c r="AC19" s="104">
        <f t="shared" si="37"/>
        <v>1.5845683269258954E-3</v>
      </c>
      <c r="AD19" s="104">
        <f t="shared" si="37"/>
        <v>1.2683891820101016E-3</v>
      </c>
      <c r="AE19" s="104">
        <f t="shared" si="37"/>
        <v>1.7517640244803586E-3</v>
      </c>
      <c r="AF19" s="222">
        <f t="shared" si="37"/>
        <v>4.0695871527666085</v>
      </c>
      <c r="AG19" s="226"/>
      <c r="AH19" s="218"/>
    </row>
    <row r="20" spans="1:34" s="179" customFormat="1" x14ac:dyDescent="0.35">
      <c r="A20" s="1"/>
      <c r="B20" s="1" t="str">
        <f t="shared" si="34"/>
        <v>Methane, fossil</v>
      </c>
      <c r="C20" s="104" t="e">
        <f t="shared" si="35"/>
        <v>#DIV/0!</v>
      </c>
      <c r="D20" s="104">
        <f t="shared" si="35"/>
        <v>2.1639635015710326E-2</v>
      </c>
      <c r="E20" s="104">
        <f t="shared" si="35"/>
        <v>4.6506780431538941E-2</v>
      </c>
      <c r="F20" s="104" t="e">
        <f t="shared" si="35"/>
        <v>#DIV/0!</v>
      </c>
      <c r="G20" s="104">
        <f t="shared" si="35"/>
        <v>4.2886684617243959E-2</v>
      </c>
      <c r="H20" s="104">
        <f t="shared" si="35"/>
        <v>5.0574901526118099E-2</v>
      </c>
      <c r="I20" s="104">
        <f t="shared" si="35"/>
        <v>3.4628412720573792E-2</v>
      </c>
      <c r="J20" s="104">
        <f t="shared" si="35"/>
        <v>5.105254041372554E-2</v>
      </c>
      <c r="K20" s="104">
        <f t="shared" si="35"/>
        <v>7.928519625918401E-2</v>
      </c>
      <c r="L20" s="104">
        <f t="shared" si="35"/>
        <v>2.169618071138121E-2</v>
      </c>
      <c r="M20" s="104">
        <f t="shared" si="36"/>
        <v>6.7304269578694162E-2</v>
      </c>
      <c r="N20" s="104">
        <f t="shared" si="36"/>
        <v>6.9002425573234286E-2</v>
      </c>
      <c r="O20" s="104">
        <f t="shared" si="36"/>
        <v>4.3095812680425151E-2</v>
      </c>
      <c r="P20" s="104">
        <f t="shared" si="36"/>
        <v>5.0574901185334357E-2</v>
      </c>
      <c r="Q20" s="104">
        <f t="shared" si="36"/>
        <v>6.8937537038698704E-2</v>
      </c>
      <c r="R20" s="104">
        <f t="shared" si="36"/>
        <v>8.1157311674171353E-2</v>
      </c>
      <c r="S20" s="104">
        <f t="shared" si="36"/>
        <v>8.8304057461951496E-2</v>
      </c>
      <c r="T20" s="104">
        <f t="shared" si="36"/>
        <v>7.8001227297579287E-2</v>
      </c>
      <c r="U20" s="104">
        <f t="shared" si="36"/>
        <v>5.8535310889888559E-2</v>
      </c>
      <c r="V20" s="104">
        <f t="shared" si="36"/>
        <v>4.6530435243658574E-2</v>
      </c>
      <c r="W20" s="104">
        <f t="shared" si="37"/>
        <v>5.0708997877990984E-2</v>
      </c>
      <c r="X20" s="104">
        <f t="shared" si="37"/>
        <v>-0.11257501450469316</v>
      </c>
      <c r="Y20" s="104" t="e">
        <f t="shared" si="37"/>
        <v>#DIV/0!</v>
      </c>
      <c r="Z20" s="104">
        <f t="shared" si="37"/>
        <v>4.0953106299640954E-2</v>
      </c>
      <c r="AA20" s="104">
        <f t="shared" si="37"/>
        <v>3.9929306306495806E-2</v>
      </c>
      <c r="AB20" s="104">
        <f t="shared" si="37"/>
        <v>5.224956333561899E-2</v>
      </c>
      <c r="AC20" s="104">
        <f t="shared" si="37"/>
        <v>4.5974542413447124E-2</v>
      </c>
      <c r="AD20" s="104">
        <f t="shared" si="37"/>
        <v>1.1708572168346082E-2</v>
      </c>
      <c r="AE20" s="104">
        <f t="shared" si="37"/>
        <v>5.5028395690337413E-2</v>
      </c>
      <c r="AF20" s="222">
        <f t="shared" si="37"/>
        <v>-0.1567161313943824</v>
      </c>
      <c r="AG20" s="226"/>
      <c r="AH20" s="218"/>
    </row>
    <row r="21" spans="1:34" s="179" customFormat="1" x14ac:dyDescent="0.35">
      <c r="A21" s="1"/>
      <c r="B21" s="1" t="str">
        <f t="shared" si="34"/>
        <v>Dinitrogen monoxide</v>
      </c>
      <c r="C21" s="104" t="e">
        <f t="shared" si="35"/>
        <v>#DIV/0!</v>
      </c>
      <c r="D21" s="104">
        <f t="shared" si="35"/>
        <v>7.882183470279068E-2</v>
      </c>
      <c r="E21" s="104">
        <f t="shared" si="35"/>
        <v>3.7524230150818988E-3</v>
      </c>
      <c r="F21" s="104" t="e">
        <f t="shared" si="35"/>
        <v>#DIV/0!</v>
      </c>
      <c r="G21" s="104">
        <f t="shared" si="35"/>
        <v>7.3863132830354816E-3</v>
      </c>
      <c r="H21" s="104">
        <f t="shared" si="35"/>
        <v>7.2966707796228584E-3</v>
      </c>
      <c r="I21" s="104">
        <f t="shared" si="35"/>
        <v>4.0196795058693472E-3</v>
      </c>
      <c r="J21" s="104">
        <f t="shared" si="35"/>
        <v>7.4782079574176727E-3</v>
      </c>
      <c r="K21" s="104">
        <f t="shared" si="35"/>
        <v>5.9923954339750167E-3</v>
      </c>
      <c r="L21" s="104">
        <f t="shared" si="35"/>
        <v>7.8545468752133141E-2</v>
      </c>
      <c r="M21" s="104">
        <f t="shared" si="36"/>
        <v>5.0834958705204287E-3</v>
      </c>
      <c r="N21" s="104">
        <f t="shared" si="36"/>
        <v>1.4168010376113751E-2</v>
      </c>
      <c r="O21" s="104">
        <f t="shared" si="36"/>
        <v>8.4620714110411176E-3</v>
      </c>
      <c r="P21" s="104">
        <f t="shared" si="36"/>
        <v>7.2966707700792485E-3</v>
      </c>
      <c r="Q21" s="104">
        <f t="shared" si="36"/>
        <v>1.4143827500079358E-2</v>
      </c>
      <c r="R21" s="104">
        <f t="shared" si="36"/>
        <v>2.4998617589700411E-2</v>
      </c>
      <c r="S21" s="104">
        <f t="shared" si="36"/>
        <v>4.2292757341816948E-3</v>
      </c>
      <c r="T21" s="104">
        <f t="shared" si="36"/>
        <v>4.5009255446620648E-3</v>
      </c>
      <c r="U21" s="104">
        <f t="shared" si="36"/>
        <v>5.5612234801788963E-3</v>
      </c>
      <c r="V21" s="104">
        <f t="shared" si="36"/>
        <v>7.4672233567510691E-3</v>
      </c>
      <c r="W21" s="104">
        <f t="shared" si="37"/>
        <v>7.3501716291102413E-3</v>
      </c>
      <c r="X21" s="104">
        <f t="shared" si="37"/>
        <v>-9.4189983746848834E-3</v>
      </c>
      <c r="Y21" s="104" t="e">
        <f t="shared" si="37"/>
        <v>#DIV/0!</v>
      </c>
      <c r="Z21" s="104">
        <f t="shared" si="37"/>
        <v>5.9032120068403309E-3</v>
      </c>
      <c r="AA21" s="104">
        <f t="shared" si="37"/>
        <v>7.8294824242996375E-3</v>
      </c>
      <c r="AB21" s="104">
        <f t="shared" si="37"/>
        <v>2.8721064855892998E-3</v>
      </c>
      <c r="AC21" s="104">
        <f t="shared" si="37"/>
        <v>1.2125436847632749E-3</v>
      </c>
      <c r="AD21" s="104">
        <f t="shared" si="37"/>
        <v>1.4740551157425485E-3</v>
      </c>
      <c r="AE21" s="104">
        <f t="shared" si="37"/>
        <v>4.7492875603350353E-2</v>
      </c>
      <c r="AF21" s="222">
        <f t="shared" si="37"/>
        <v>-1.7149449530074006E-2</v>
      </c>
      <c r="AG21" s="226"/>
      <c r="AH21" s="218"/>
    </row>
    <row r="22" spans="1:34" s="179" customFormat="1" x14ac:dyDescent="0.35">
      <c r="A22" s="1"/>
      <c r="B22" s="1" t="str">
        <f t="shared" si="34"/>
        <v>Carbon dioxide, land transformation</v>
      </c>
      <c r="C22" s="104" t="e">
        <f t="shared" si="35"/>
        <v>#DIV/0!</v>
      </c>
      <c r="D22" s="104">
        <f t="shared" si="35"/>
        <v>0.46719528526271886</v>
      </c>
      <c r="E22" s="104">
        <f t="shared" si="35"/>
        <v>7.7183245794970861E-4</v>
      </c>
      <c r="F22" s="104" t="e">
        <f t="shared" si="35"/>
        <v>#DIV/0!</v>
      </c>
      <c r="G22" s="104">
        <f t="shared" si="35"/>
        <v>6.2242556960787352E-3</v>
      </c>
      <c r="H22" s="104">
        <f t="shared" si="35"/>
        <v>9.8529253200122782E-4</v>
      </c>
      <c r="I22" s="104">
        <f t="shared" si="35"/>
        <v>4.1353134542031282E-4</v>
      </c>
      <c r="J22" s="104">
        <f t="shared" si="35"/>
        <v>1.2909748516410898E-3</v>
      </c>
      <c r="K22" s="104">
        <f t="shared" si="35"/>
        <v>8.0308688625487857E-4</v>
      </c>
      <c r="L22" s="104">
        <f t="shared" si="35"/>
        <v>0.46536218989665906</v>
      </c>
      <c r="M22" s="104">
        <f t="shared" si="36"/>
        <v>6.9097706838427563E-4</v>
      </c>
      <c r="N22" s="104">
        <f t="shared" si="36"/>
        <v>1.2534372886481151E-2</v>
      </c>
      <c r="O22" s="104">
        <f t="shared" si="36"/>
        <v>7.3061570117400982E-3</v>
      </c>
      <c r="P22" s="104">
        <f t="shared" si="36"/>
        <v>9.8529254604384363E-4</v>
      </c>
      <c r="Q22" s="104">
        <f t="shared" si="36"/>
        <v>1.2493729009321192E-2</v>
      </c>
      <c r="R22" s="104">
        <f t="shared" si="36"/>
        <v>6.8509717577567555E-4</v>
      </c>
      <c r="S22" s="104">
        <f t="shared" si="36"/>
        <v>3.5791092312581176E-4</v>
      </c>
      <c r="T22" s="104">
        <f t="shared" si="36"/>
        <v>2.7217559171952547E-4</v>
      </c>
      <c r="U22" s="104">
        <f t="shared" si="36"/>
        <v>2.9358448499164716E-4</v>
      </c>
      <c r="V22" s="104">
        <f t="shared" si="36"/>
        <v>4.8613681895974684E-3</v>
      </c>
      <c r="W22" s="104">
        <f t="shared" si="37"/>
        <v>1.0757870620548306E-3</v>
      </c>
      <c r="X22" s="104">
        <f t="shared" si="37"/>
        <v>7.1517987508363316E-5</v>
      </c>
      <c r="Y22" s="104" t="e">
        <f t="shared" si="37"/>
        <v>#DIV/0!</v>
      </c>
      <c r="Z22" s="104">
        <f t="shared" si="37"/>
        <v>7.9761901453767527E-4</v>
      </c>
      <c r="AA22" s="104">
        <f t="shared" si="37"/>
        <v>5.5794843868112376E-3</v>
      </c>
      <c r="AB22" s="104">
        <f t="shared" si="37"/>
        <v>2.5811030048408898E-4</v>
      </c>
      <c r="AC22" s="104">
        <f t="shared" si="37"/>
        <v>1.6812477228141076E-5</v>
      </c>
      <c r="AD22" s="104">
        <f t="shared" si="37"/>
        <v>2.1544941879260256E-4</v>
      </c>
      <c r="AE22" s="104">
        <f t="shared" si="37"/>
        <v>2.4974064706538512E-2</v>
      </c>
      <c r="AF22" s="222">
        <f t="shared" si="37"/>
        <v>-7.4331073254529806E-5</v>
      </c>
      <c r="AG22" s="226"/>
      <c r="AH22" s="218"/>
    </row>
    <row r="23" spans="1:34" s="179" customFormat="1" x14ac:dyDescent="0.35">
      <c r="A23"/>
      <c r="B23" s="130" t="str">
        <f t="shared" si="34"/>
        <v>Carbon dioxide, fossil</v>
      </c>
      <c r="C23" s="154" t="e">
        <f t="shared" si="35"/>
        <v>#DIV/0!</v>
      </c>
      <c r="D23" s="154">
        <f t="shared" si="35"/>
        <v>0.42861683927654803</v>
      </c>
      <c r="E23" s="154">
        <f t="shared" si="35"/>
        <v>0.94783236373632129</v>
      </c>
      <c r="F23" s="154" t="e">
        <f t="shared" si="35"/>
        <v>#DIV/0!</v>
      </c>
      <c r="G23" s="154">
        <f t="shared" si="35"/>
        <v>0.94178997715040169</v>
      </c>
      <c r="H23" s="154">
        <f t="shared" si="35"/>
        <v>0.93829805640739861</v>
      </c>
      <c r="I23" s="154">
        <f t="shared" si="35"/>
        <v>0.95492851634462228</v>
      </c>
      <c r="J23" s="154">
        <f t="shared" si="35"/>
        <v>0.93735356019640759</v>
      </c>
      <c r="K23" s="154">
        <f t="shared" si="35"/>
        <v>0.91118587070084189</v>
      </c>
      <c r="L23" s="154">
        <f t="shared" si="35"/>
        <v>0.43068083091007797</v>
      </c>
      <c r="M23" s="154">
        <f t="shared" si="36"/>
        <v>0.92540116312984411</v>
      </c>
      <c r="N23" s="154">
        <f t="shared" si="36"/>
        <v>0.90173500600715273</v>
      </c>
      <c r="O23" s="154">
        <f t="shared" si="36"/>
        <v>0.65915876842193477</v>
      </c>
      <c r="P23" s="154">
        <f t="shared" si="36"/>
        <v>0.93829807633154672</v>
      </c>
      <c r="Q23" s="154">
        <f t="shared" si="36"/>
        <v>0.90186376357419096</v>
      </c>
      <c r="R23" s="154">
        <f t="shared" si="36"/>
        <v>0.88764286963587247</v>
      </c>
      <c r="S23" s="154">
        <f t="shared" si="36"/>
        <v>0.89822942164125341</v>
      </c>
      <c r="T23" s="154">
        <f t="shared" si="36"/>
        <v>0.9162109001268065</v>
      </c>
      <c r="U23" s="154">
        <f t="shared" si="36"/>
        <v>0.93471567090448382</v>
      </c>
      <c r="V23" s="154">
        <f t="shared" si="36"/>
        <v>0.93915419390848809</v>
      </c>
      <c r="W23" s="154">
        <f t="shared" si="37"/>
        <v>0.93803527450223145</v>
      </c>
      <c r="X23" s="154">
        <f t="shared" si="37"/>
        <v>-2.0486895802768892</v>
      </c>
      <c r="Y23" s="154" t="e">
        <f t="shared" si="37"/>
        <v>#DIV/0!</v>
      </c>
      <c r="Z23" s="154">
        <f t="shared" si="37"/>
        <v>0.7595139762131089</v>
      </c>
      <c r="AA23" s="154">
        <f t="shared" si="37"/>
        <v>0.94518583072663154</v>
      </c>
      <c r="AB23" s="154">
        <f t="shared" si="37"/>
        <v>0.91495577673890061</v>
      </c>
      <c r="AC23" s="154">
        <f t="shared" si="37"/>
        <v>0.95116749841834947</v>
      </c>
      <c r="AD23" s="154">
        <f t="shared" si="37"/>
        <v>0.2065889610048848</v>
      </c>
      <c r="AE23" s="154">
        <f t="shared" si="37"/>
        <v>0.87030140811392998</v>
      </c>
      <c r="AF23" s="223">
        <f t="shared" si="37"/>
        <v>-2.8957135495604898</v>
      </c>
      <c r="AG23" s="226"/>
      <c r="AH23" s="218"/>
    </row>
    <row r="24" spans="1:34" s="179" customFormat="1" x14ac:dyDescent="0.35">
      <c r="A24" s="1"/>
      <c r="B24" s="1">
        <f t="shared" si="34"/>
        <v>0</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56"/>
      <c r="AG24" s="218"/>
      <c r="AH24" s="218"/>
    </row>
    <row r="25" spans="1:34" s="179" customFormat="1" x14ac:dyDescent="0.35">
      <c r="A25"/>
      <c r="B25"/>
      <c r="C25"/>
      <c r="D25"/>
      <c r="E25"/>
      <c r="F25"/>
      <c r="G25"/>
      <c r="H25"/>
      <c r="I25"/>
      <c r="J25"/>
      <c r="K25"/>
      <c r="L25"/>
      <c r="M25"/>
      <c r="N25"/>
      <c r="O25"/>
      <c r="P25"/>
      <c r="Q25"/>
      <c r="R25"/>
      <c r="S25"/>
      <c r="T25"/>
      <c r="U25"/>
      <c r="V25"/>
      <c r="W25"/>
      <c r="X25"/>
      <c r="Y25"/>
      <c r="Z25"/>
      <c r="AA25"/>
      <c r="AB25"/>
      <c r="AC25"/>
      <c r="AD25"/>
      <c r="AE25"/>
      <c r="AF25"/>
      <c r="AG25" s="218"/>
      <c r="AH25" s="218"/>
    </row>
    <row r="26" spans="1:34" s="179" customFormat="1" x14ac:dyDescent="0.35">
      <c r="A26" s="101" t="str">
        <f>B111</f>
        <v>Eutrophication, marine</v>
      </c>
      <c r="B26" s="106"/>
      <c r="C26" s="103">
        <f>G121/$E$121</f>
        <v>0</v>
      </c>
      <c r="D26" s="103">
        <f>H121/$E$121</f>
        <v>4.5311997473873582E-3</v>
      </c>
      <c r="E26" s="103">
        <f>I121/$E$121</f>
        <v>2.5520479179812728E-5</v>
      </c>
      <c r="F26" s="103">
        <f>J121/$E$121</f>
        <v>0</v>
      </c>
      <c r="G26" s="103">
        <f>K121/$E$121</f>
        <v>6.7498135287756607E-5</v>
      </c>
      <c r="H26" s="103">
        <f>L121/$E$121</f>
        <v>1.1644787856262354E-4</v>
      </c>
      <c r="I26" s="103">
        <f>M121/$E$121</f>
        <v>6.3256038615082076E-3</v>
      </c>
      <c r="J26" s="103">
        <f>N121/$E$121</f>
        <v>1.2168550136566871E-3</v>
      </c>
      <c r="K26" s="103">
        <f>O121/$E$121</f>
        <v>9.2310557443353225E-6</v>
      </c>
      <c r="L26" s="103">
        <f>P121/$E$121</f>
        <v>0.16686123064054356</v>
      </c>
      <c r="M26" s="103">
        <f>Q121/$E$121</f>
        <v>5.523680643142768E-4</v>
      </c>
      <c r="N26" s="103">
        <f>R121/$E$121</f>
        <v>1.148550624858188E-2</v>
      </c>
      <c r="O26" s="103">
        <f>S121/$E$121</f>
        <v>2.0900096117419298E-5</v>
      </c>
      <c r="P26" s="103">
        <f>T121/$E$121</f>
        <v>1.4910901998125439E-3</v>
      </c>
      <c r="Q26" s="103">
        <f>U121/$E$121</f>
        <v>6.3055110108007038E-3</v>
      </c>
      <c r="R26" s="103">
        <f>V121/$E$121</f>
        <v>1.0666549505341599E-8</v>
      </c>
      <c r="S26" s="103">
        <f>W121/$E$121</f>
        <v>3.698289329269385E-5</v>
      </c>
      <c r="T26" s="103">
        <f>X121/$E$121</f>
        <v>0.79533686081433697</v>
      </c>
      <c r="U26" s="103">
        <f>Y121/$E$121</f>
        <v>-5.6402052085611994E-5</v>
      </c>
      <c r="V26" s="103">
        <f>Z121/$E$121</f>
        <v>1.6031089452978021E-6</v>
      </c>
      <c r="W26" s="103">
        <f>AA121/$E$121</f>
        <v>3.0582337633104954E-4</v>
      </c>
      <c r="X26" s="103">
        <f>AB121/$E$121</f>
        <v>1.3048212457083435E-3</v>
      </c>
      <c r="Y26" s="103">
        <f>AC121/$E$121</f>
        <v>0</v>
      </c>
      <c r="Z26" s="103">
        <f>AD121/$E$121</f>
        <v>4.6946385705354424E-6</v>
      </c>
      <c r="AA26" s="103">
        <f>AE121/$E$121</f>
        <v>8.6565727396147964E-7</v>
      </c>
      <c r="AB26" s="103">
        <f>AF121/$E$121</f>
        <v>1.5312377630412916E-3</v>
      </c>
      <c r="AC26" s="103">
        <f>AG121/$E$121</f>
        <v>1.3479249012856613E-4</v>
      </c>
      <c r="AD26" s="103">
        <f>AH121/$E$121</f>
        <v>2.0610420510416366E-4</v>
      </c>
      <c r="AE26" s="103">
        <f>AI121/$E$121</f>
        <v>1.6051147688303617E-3</v>
      </c>
      <c r="AF26" s="221">
        <f>AJ121/$E$121</f>
        <v>3.9004183468018314E-4</v>
      </c>
      <c r="AG26" s="4"/>
      <c r="AH26" s="218"/>
    </row>
    <row r="27" spans="1:34" s="179" customFormat="1" x14ac:dyDescent="0.35">
      <c r="A27" s="1"/>
      <c r="B27" s="1" t="str">
        <f>B123</f>
        <v>Nitrogen oxides</v>
      </c>
      <c r="C27" s="104" t="e">
        <f>G123/G$121</f>
        <v>#DIV/0!</v>
      </c>
      <c r="D27" s="104">
        <f>H123/H$121</f>
        <v>0.13172558322822478</v>
      </c>
      <c r="E27" s="104">
        <f>I123/I$121</f>
        <v>0.96576237675982823</v>
      </c>
      <c r="F27" s="104" t="e">
        <f>J123/J$121</f>
        <v>#DIV/0!</v>
      </c>
      <c r="G27" s="104">
        <f>K123/K$121</f>
        <v>7.7692314918772654E-2</v>
      </c>
      <c r="H27" s="104">
        <f>L123/L$121</f>
        <v>0.92603084892983245</v>
      </c>
      <c r="I27" s="104">
        <f>M123/M$121</f>
        <v>1.037308645055513E-2</v>
      </c>
      <c r="J27" s="104">
        <f>N123/N$121</f>
        <v>0.93723865477411017</v>
      </c>
      <c r="K27" s="104">
        <f>O123/O$121</f>
        <v>0.9290943855917404</v>
      </c>
      <c r="L27" s="104">
        <f>P123/P$121</f>
        <v>0.13483532664746695</v>
      </c>
      <c r="M27" s="104">
        <f>Q123/Q$121</f>
        <v>0.92078062306764452</v>
      </c>
      <c r="N27" s="104">
        <f>R123/R$121</f>
        <v>0.98325816535000443</v>
      </c>
      <c r="O27" s="104">
        <f>S123/S$121</f>
        <v>0.88174156269152915</v>
      </c>
      <c r="P27" s="104">
        <f>T123/T$121</f>
        <v>0.92603084303775907</v>
      </c>
      <c r="Q27" s="104">
        <f>U123/U$121</f>
        <v>0.98323561338344867</v>
      </c>
      <c r="R27" s="104">
        <f>V123/V$121</f>
        <v>0.74312813701156055</v>
      </c>
      <c r="S27" s="104">
        <f>W123/W$121</f>
        <v>0.87656099080408534</v>
      </c>
      <c r="T27" s="104">
        <f>X123/X$121</f>
        <v>3.4793061229583321E-4</v>
      </c>
      <c r="U27" s="104">
        <f>Y123/Y$121</f>
        <v>1.1415555868634051</v>
      </c>
      <c r="V27" s="104">
        <f>Z123/Z$121</f>
        <v>0.54478249267354462</v>
      </c>
      <c r="W27" s="104">
        <f>AA123/AA$121</f>
        <v>0.92982055775391925</v>
      </c>
      <c r="X27" s="104">
        <f>AB123/AB$121</f>
        <v>-3.3768494586052578E-2</v>
      </c>
      <c r="Y27" s="104" t="e">
        <f>AC123/AC$121</f>
        <v>#DIV/0!</v>
      </c>
      <c r="Z27" s="104">
        <f>AD123/AD$121</f>
        <v>0.926160825422495</v>
      </c>
      <c r="AA27" s="104">
        <f>AE123/AE$121</f>
        <v>0.41287582890248781</v>
      </c>
      <c r="AB27" s="104">
        <f>AF123/AF$121</f>
        <v>0.94621100014984083</v>
      </c>
      <c r="AC27" s="104">
        <f>AG123/AG$121</f>
        <v>0.84875707415320889</v>
      </c>
      <c r="AD27" s="104">
        <f>AH123/AH$121</f>
        <v>0.88505657521885117</v>
      </c>
      <c r="AE27" s="104">
        <f>AI123/AI$121</f>
        <v>0.20465790314012247</v>
      </c>
      <c r="AF27" s="222">
        <f>AJ123/AJ$121</f>
        <v>-0.34972020074296889</v>
      </c>
      <c r="AG27" s="226"/>
      <c r="AH27" s="218"/>
    </row>
    <row r="28" spans="1:34" s="179" customFormat="1" x14ac:dyDescent="0.35">
      <c r="A28" s="1"/>
      <c r="B28" s="1" t="str">
        <f>B124</f>
        <v>Nitrate</v>
      </c>
      <c r="C28" s="104" t="e">
        <f>G124/G$121</f>
        <v>#DIV/0!</v>
      </c>
      <c r="D28" s="104">
        <f>H124/H$121</f>
        <v>0.81304652135828026</v>
      </c>
      <c r="E28" s="104">
        <f>I124/I$121</f>
        <v>1.2317239500333409E-2</v>
      </c>
      <c r="F28" s="104" t="e">
        <f>J124/J$121</f>
        <v>#DIV/0!</v>
      </c>
      <c r="G28" s="104">
        <f>K124/K$121</f>
        <v>1.0323526044034886E-2</v>
      </c>
      <c r="H28" s="104">
        <f>L124/L$121</f>
        <v>5.7914661757006658E-2</v>
      </c>
      <c r="I28" s="104">
        <f>M124/M$121</f>
        <v>1.839155549089996E-3</v>
      </c>
      <c r="J28" s="104">
        <f>N124/N$121</f>
        <v>4.8796546653838348E-2</v>
      </c>
      <c r="K28" s="104">
        <f>O124/O$121</f>
        <v>4.5866847085831275E-2</v>
      </c>
      <c r="L28" s="104">
        <f>P124/P$121</f>
        <v>0.80854685672132687</v>
      </c>
      <c r="M28" s="104">
        <f>Q124/Q$121</f>
        <v>2.3386453893826167E-2</v>
      </c>
      <c r="N28" s="104">
        <f>R124/R$121</f>
        <v>1.1049469245581936E-2</v>
      </c>
      <c r="O28" s="104">
        <f>S124/S$121</f>
        <v>1.0886585451364212E-2</v>
      </c>
      <c r="P28" s="104">
        <f>T124/T$121</f>
        <v>5.7914660494128349E-2</v>
      </c>
      <c r="Q28" s="104">
        <f>U124/U$121</f>
        <v>1.106798720092779E-2</v>
      </c>
      <c r="R28" s="104">
        <f>V124/V$121</f>
        <v>8.9349116742356571E-2</v>
      </c>
      <c r="S28" s="104">
        <f>W124/W$121</f>
        <v>9.2980346580648951E-2</v>
      </c>
      <c r="T28" s="104">
        <f>X124/X$121</f>
        <v>8.1713691447615437E-6</v>
      </c>
      <c r="U28" s="104">
        <f>Y124/Y$121</f>
        <v>4.9183699904921413E-2</v>
      </c>
      <c r="V28" s="104">
        <f>Z124/Z$121</f>
        <v>9.0305118577605689E-3</v>
      </c>
      <c r="W28" s="104">
        <f>AA124/AA$121</f>
        <v>5.48811736641747E-2</v>
      </c>
      <c r="X28" s="104">
        <f>AB124/AB$121</f>
        <v>1.9858117709501698E-2</v>
      </c>
      <c r="Y28" s="104" t="e">
        <f>AC124/AC$121</f>
        <v>#DIV/0!</v>
      </c>
      <c r="Z28" s="104">
        <f>AD124/AD$121</f>
        <v>5.7816720203103501E-2</v>
      </c>
      <c r="AA28" s="104">
        <f>AE124/AE$121</f>
        <v>6.1806567650556001E-3</v>
      </c>
      <c r="AB28" s="104">
        <f>AF124/AF$121</f>
        <v>1.3464568669764443E-2</v>
      </c>
      <c r="AC28" s="104">
        <f>AG124/AG$121</f>
        <v>3.6862242744197041E-3</v>
      </c>
      <c r="AD28" s="104">
        <f>AH124/AH$121</f>
        <v>7.2886095210192597E-2</v>
      </c>
      <c r="AE28" s="104">
        <f>AI124/AI$121</f>
        <v>0.76132466981044578</v>
      </c>
      <c r="AF28" s="222">
        <f>AJ124/AJ$121</f>
        <v>-2.8423770292239667E-2</v>
      </c>
      <c r="AG28" s="226"/>
      <c r="AH28" s="218"/>
    </row>
    <row r="29" spans="1:34" s="179" customFormat="1" x14ac:dyDescent="0.35">
      <c r="A29" s="1"/>
      <c r="B29" s="1" t="str">
        <f>B125</f>
        <v>Ammonium, ion</v>
      </c>
      <c r="C29" s="104" t="e">
        <f>G125/G$121</f>
        <v>#DIV/0!</v>
      </c>
      <c r="D29" s="104">
        <f>H125/H$121</f>
        <v>7.5267706523003783E-4</v>
      </c>
      <c r="E29" s="104">
        <f>I125/I$121</f>
        <v>5.7286069424902176E-3</v>
      </c>
      <c r="F29" s="104" t="e">
        <f>J125/J$121</f>
        <v>#DIV/0!</v>
      </c>
      <c r="G29" s="104">
        <f>K125/K$121</f>
        <v>2.5137515247186524E-4</v>
      </c>
      <c r="H29" s="104">
        <f>L125/L$121</f>
        <v>1.9057505641508921E-3</v>
      </c>
      <c r="I29" s="104">
        <f>M125/M$121</f>
        <v>0.98653004341394968</v>
      </c>
      <c r="J29" s="104">
        <f>N125/N$121</f>
        <v>1.5467029779481743E-3</v>
      </c>
      <c r="K29" s="104">
        <f>O125/O$121</f>
        <v>1.9371815233227311E-3</v>
      </c>
      <c r="L29" s="104">
        <f>P125/P$121</f>
        <v>7.4888785624830387E-4</v>
      </c>
      <c r="M29" s="104">
        <f>Q125/Q$121</f>
        <v>4.5035716999182003E-3</v>
      </c>
      <c r="N29" s="104">
        <f>R125/R$121</f>
        <v>7.2204996559431156E-5</v>
      </c>
      <c r="O29" s="104">
        <f>S125/S$121</f>
        <v>3.7135105982938652E-4</v>
      </c>
      <c r="P29" s="104">
        <f>T125/T$121</f>
        <v>1.9057505662719771E-3</v>
      </c>
      <c r="Q29" s="104">
        <f>U125/U$121</f>
        <v>7.2928341596712644E-5</v>
      </c>
      <c r="R29" s="104">
        <f>V125/V$121</f>
        <v>8.689036566852365E-2</v>
      </c>
      <c r="S29" s="104">
        <f>W125/W$121</f>
        <v>5.8523007098317458E-3</v>
      </c>
      <c r="T29" s="104">
        <f>X125/X$121</f>
        <v>0.99963949157219101</v>
      </c>
      <c r="U29" s="104">
        <f>Y125/Y$121</f>
        <v>-3.135174904728609E-3</v>
      </c>
      <c r="V29" s="104">
        <f>Z125/Z$121</f>
        <v>8.7990383815214244E-4</v>
      </c>
      <c r="W29" s="104">
        <f>AA125/AA$121</f>
        <v>1.7843842324811051E-3</v>
      </c>
      <c r="X29" s="104">
        <f>AB125/AB$121</f>
        <v>0.19270839593824352</v>
      </c>
      <c r="Y29" s="104" t="e">
        <f>AC125/AC$121</f>
        <v>#DIV/0!</v>
      </c>
      <c r="Z29" s="104">
        <f>AD125/AD$121</f>
        <v>1.9034411396305268E-3</v>
      </c>
      <c r="AA29" s="104">
        <f>AE125/AE$121</f>
        <v>1.7136342836804387E-4</v>
      </c>
      <c r="AB29" s="104">
        <f>AF125/AF$121</f>
        <v>8.9122349454581768E-3</v>
      </c>
      <c r="AC29" s="104">
        <f>AG125/AG$121</f>
        <v>3.1674111851929067E-2</v>
      </c>
      <c r="AD29" s="104">
        <f>AH125/AH$121</f>
        <v>1.2061120653264108E-2</v>
      </c>
      <c r="AE29" s="104">
        <f>AI125/AI$121</f>
        <v>3.9971263071374906E-4</v>
      </c>
      <c r="AF29" s="222">
        <f>AJ125/AJ$121</f>
        <v>1.1956153840112467</v>
      </c>
      <c r="AG29" s="226"/>
      <c r="AH29" s="218"/>
    </row>
    <row r="30" spans="1:34" s="179" customFormat="1" x14ac:dyDescent="0.35">
      <c r="A30" s="1"/>
      <c r="B30" s="1"/>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222"/>
      <c r="AG30" s="226"/>
      <c r="AH30" s="218"/>
    </row>
    <row r="31" spans="1:34" s="179" customForma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56"/>
      <c r="AG31" s="218"/>
      <c r="AH31" s="218"/>
    </row>
    <row r="32" spans="1:34" s="179" customFormat="1" x14ac:dyDescent="0.35">
      <c r="A32"/>
      <c r="B32"/>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226"/>
      <c r="AH32" s="218"/>
    </row>
    <row r="33" spans="1:34" s="179" customFormat="1" x14ac:dyDescent="0.35">
      <c r="A33" s="101" t="str">
        <f>B172</f>
        <v>Resource use, fossils</v>
      </c>
      <c r="B33" s="106">
        <f>SUM(C33:AF33)</f>
        <v>0.99536647607487738</v>
      </c>
      <c r="C33" s="103">
        <f t="shared" ref="C33:AG33" si="38">G182/$E$182</f>
        <v>0</v>
      </c>
      <c r="D33" s="103">
        <f t="shared" si="38"/>
        <v>1.3197472277755522E-2</v>
      </c>
      <c r="E33" s="103">
        <f t="shared" si="38"/>
        <v>7.1874532227508327E-4</v>
      </c>
      <c r="F33" s="103">
        <f t="shared" si="38"/>
        <v>0</v>
      </c>
      <c r="G33" s="103">
        <f t="shared" si="38"/>
        <v>7.6938608093071671E-4</v>
      </c>
      <c r="H33" s="103">
        <f t="shared" si="38"/>
        <v>6.9226400463552147E-3</v>
      </c>
      <c r="I33" s="103">
        <f t="shared" si="38"/>
        <v>2.4220981641739888E-3</v>
      </c>
      <c r="J33" s="103">
        <f t="shared" si="38"/>
        <v>6.0476712866725311E-2</v>
      </c>
      <c r="K33" s="103">
        <f t="shared" si="38"/>
        <v>6.2449038712208299E-4</v>
      </c>
      <c r="L33" s="103">
        <f t="shared" si="38"/>
        <v>0.48770318765938314</v>
      </c>
      <c r="M33" s="103">
        <f t="shared" si="38"/>
        <v>3.1721566801861306E-2</v>
      </c>
      <c r="N33" s="103">
        <f t="shared" si="38"/>
        <v>0.10455235507958027</v>
      </c>
      <c r="O33" s="103">
        <f t="shared" si="38"/>
        <v>2.0028650601693505E-4</v>
      </c>
      <c r="P33" s="103">
        <f t="shared" si="38"/>
        <v>8.8642924247443536E-2</v>
      </c>
      <c r="Q33" s="103">
        <f t="shared" si="38"/>
        <v>5.752452966412263E-2</v>
      </c>
      <c r="R33" s="103">
        <f t="shared" si="38"/>
        <v>2.6162112263703207E-7</v>
      </c>
      <c r="S33" s="103">
        <f t="shared" si="38"/>
        <v>2.0451163749864647E-3</v>
      </c>
      <c r="T33" s="103">
        <f t="shared" si="38"/>
        <v>2.4888961819111648E-2</v>
      </c>
      <c r="U33" s="103">
        <f t="shared" si="38"/>
        <v>-5.8301308767281443E-3</v>
      </c>
      <c r="V33" s="103">
        <f t="shared" si="38"/>
        <v>1.9534780906789668E-5</v>
      </c>
      <c r="W33" s="103">
        <f t="shared" si="38"/>
        <v>1.7200450526383838E-2</v>
      </c>
      <c r="X33" s="103">
        <f t="shared" si="38"/>
        <v>-1.1396587604023676E-2</v>
      </c>
      <c r="Y33" s="103">
        <f t="shared" si="38"/>
        <v>0</v>
      </c>
      <c r="Z33" s="103">
        <f t="shared" si="38"/>
        <v>2.7912756393801174E-4</v>
      </c>
      <c r="AA33" s="103">
        <f t="shared" si="38"/>
        <v>6.6848516737879563E-6</v>
      </c>
      <c r="AB33" s="103">
        <f t="shared" si="38"/>
        <v>8.503517830723209E-2</v>
      </c>
      <c r="AC33" s="103">
        <f t="shared" si="38"/>
        <v>2.0232414039266955E-2</v>
      </c>
      <c r="AD33" s="103">
        <f t="shared" si="38"/>
        <v>1.1455211357051541E-2</v>
      </c>
      <c r="AE33" s="103">
        <f t="shared" si="38"/>
        <v>1.8407926242768425E-2</v>
      </c>
      <c r="AF33" s="221">
        <f t="shared" si="38"/>
        <v>-2.2454068032558814E-2</v>
      </c>
      <c r="AG33" s="4"/>
      <c r="AH33" s="218"/>
    </row>
    <row r="34" spans="1:34" s="179" customFormat="1" x14ac:dyDescent="0.35">
      <c r="A34" s="1"/>
      <c r="B34" s="1" t="str">
        <f>B184</f>
        <v>Energy, from coal, brown</v>
      </c>
      <c r="C34" s="104" t="e">
        <f t="shared" ref="C34:L38" si="39">G184/G$182</f>
        <v>#DIV/0!</v>
      </c>
      <c r="D34" s="104">
        <f t="shared" si="39"/>
        <v>5.0568295721905188E-2</v>
      </c>
      <c r="E34" s="104">
        <f t="shared" si="39"/>
        <v>5.4069201531991684E-2</v>
      </c>
      <c r="F34" s="104" t="e">
        <f t="shared" si="39"/>
        <v>#DIV/0!</v>
      </c>
      <c r="G34" s="104">
        <f t="shared" si="39"/>
        <v>3.2807797645510201E-2</v>
      </c>
      <c r="H34" s="104">
        <f t="shared" si="39"/>
        <v>0.15490962820941478</v>
      </c>
      <c r="I34" s="104">
        <f t="shared" si="39"/>
        <v>5.6747806839763076E-2</v>
      </c>
      <c r="J34" s="104">
        <f t="shared" si="39"/>
        <v>0.1495503491357198</v>
      </c>
      <c r="K34" s="104">
        <f t="shared" si="39"/>
        <v>0.10520372617589133</v>
      </c>
      <c r="L34" s="104">
        <f t="shared" si="39"/>
        <v>5.0145468718305546E-2</v>
      </c>
      <c r="M34" s="104">
        <f t="shared" ref="M34:V38" si="40">Q184/Q$182</f>
        <v>4.8351761266280997E-2</v>
      </c>
      <c r="N34" s="104">
        <f t="shared" si="40"/>
        <v>2.1119625704971376E-3</v>
      </c>
      <c r="O34" s="104">
        <f t="shared" si="40"/>
        <v>5.5466997276362486E-3</v>
      </c>
      <c r="P34" s="104">
        <f t="shared" si="40"/>
        <v>0.1549096290335896</v>
      </c>
      <c r="Q34" s="104">
        <f t="shared" si="40"/>
        <v>2.505989248814356E-3</v>
      </c>
      <c r="R34" s="104">
        <f t="shared" si="40"/>
        <v>2.5639380495501705E-2</v>
      </c>
      <c r="S34" s="104">
        <f t="shared" si="40"/>
        <v>4.2862577647173689E-2</v>
      </c>
      <c r="T34" s="104">
        <f t="shared" si="40"/>
        <v>3.0669757668834747E-2</v>
      </c>
      <c r="U34" s="104">
        <f t="shared" si="40"/>
        <v>0.1216031688278002</v>
      </c>
      <c r="V34" s="104">
        <f t="shared" si="40"/>
        <v>3.8201728940184136E-2</v>
      </c>
      <c r="W34" s="104">
        <f t="shared" ref="W34:AF38" si="41">AA184/AA$182</f>
        <v>0.15339694252070823</v>
      </c>
      <c r="X34" s="104">
        <f t="shared" si="41"/>
        <v>0.14208170640602263</v>
      </c>
      <c r="Y34" s="104" t="e">
        <f t="shared" si="41"/>
        <v>#DIV/0!</v>
      </c>
      <c r="Z34" s="104">
        <f t="shared" si="41"/>
        <v>0.15487330293006418</v>
      </c>
      <c r="AA34" s="104">
        <f t="shared" si="41"/>
        <v>2.1838064461976746E-2</v>
      </c>
      <c r="AB34" s="104">
        <f t="shared" si="41"/>
        <v>2.6661191451517832E-3</v>
      </c>
      <c r="AC34" s="104">
        <f t="shared" si="41"/>
        <v>-3.3277435085973847E-2</v>
      </c>
      <c r="AD34" s="104">
        <f t="shared" si="41"/>
        <v>0.1526853721826523</v>
      </c>
      <c r="AE34" s="104">
        <f t="shared" si="41"/>
        <v>0.10196438874003295</v>
      </c>
      <c r="AF34" s="222">
        <f t="shared" si="41"/>
        <v>0.13624681787158421</v>
      </c>
      <c r="AG34" s="226"/>
      <c r="AH34" s="218"/>
    </row>
    <row r="35" spans="1:34" s="179" customFormat="1" x14ac:dyDescent="0.35">
      <c r="A35" s="1"/>
      <c r="B35" s="1" t="str">
        <f>B185</f>
        <v>Energy, from coal</v>
      </c>
      <c r="C35" s="104" t="e">
        <f t="shared" si="39"/>
        <v>#DIV/0!</v>
      </c>
      <c r="D35" s="104">
        <f t="shared" si="39"/>
        <v>8.8325248085175986E-2</v>
      </c>
      <c r="E35" s="104">
        <f t="shared" si="39"/>
        <v>0.51614041612106376</v>
      </c>
      <c r="F35" s="104" t="e">
        <f t="shared" si="39"/>
        <v>#DIV/0!</v>
      </c>
      <c r="G35" s="104">
        <f t="shared" si="39"/>
        <v>5.1081165238088005E-2</v>
      </c>
      <c r="H35" s="104">
        <f t="shared" si="39"/>
        <v>0.22455353582975079</v>
      </c>
      <c r="I35" s="104">
        <f t="shared" si="39"/>
        <v>0.2157584064603327</v>
      </c>
      <c r="J35" s="104">
        <f t="shared" si="39"/>
        <v>0.21645763068322446</v>
      </c>
      <c r="K35" s="104">
        <f t="shared" si="39"/>
        <v>0.16797279903230311</v>
      </c>
      <c r="L35" s="104">
        <f t="shared" si="39"/>
        <v>8.7657759279839376E-2</v>
      </c>
      <c r="M35" s="104">
        <f t="shared" si="40"/>
        <v>0.18412567358102294</v>
      </c>
      <c r="N35" s="104">
        <f t="shared" si="40"/>
        <v>4.0328160605154137E-3</v>
      </c>
      <c r="O35" s="104">
        <f t="shared" si="40"/>
        <v>4.0483167929763496E-2</v>
      </c>
      <c r="P35" s="104">
        <f t="shared" si="40"/>
        <v>0.22455354298722899</v>
      </c>
      <c r="Q35" s="104">
        <f t="shared" si="40"/>
        <v>4.6005179458602219E-3</v>
      </c>
      <c r="R35" s="104">
        <f t="shared" si="40"/>
        <v>0.11956506826488104</v>
      </c>
      <c r="S35" s="104">
        <f t="shared" si="40"/>
        <v>0.11975077788127725</v>
      </c>
      <c r="T35" s="104">
        <f t="shared" si="40"/>
        <v>9.6085803885518614E-2</v>
      </c>
      <c r="U35" s="104">
        <f t="shared" si="40"/>
        <v>0.26197930932223351</v>
      </c>
      <c r="V35" s="104">
        <f t="shared" si="40"/>
        <v>7.9779640005944175E-2</v>
      </c>
      <c r="W35" s="104">
        <f t="shared" si="41"/>
        <v>0.22199968617453122</v>
      </c>
      <c r="X35" s="104">
        <f t="shared" si="41"/>
        <v>0.28459879146639777</v>
      </c>
      <c r="Y35" s="104" t="e">
        <f t="shared" si="41"/>
        <v>#DIV/0!</v>
      </c>
      <c r="Z35" s="104">
        <f t="shared" si="41"/>
        <v>0.22426105763381052</v>
      </c>
      <c r="AA35" s="104">
        <f t="shared" si="41"/>
        <v>4.4579666488683618E-2</v>
      </c>
      <c r="AB35" s="104">
        <f t="shared" si="41"/>
        <v>8.5797240653856854E-2</v>
      </c>
      <c r="AC35" s="104">
        <f t="shared" si="41"/>
        <v>-7.5409056222104975E-2</v>
      </c>
      <c r="AD35" s="104">
        <f t="shared" si="41"/>
        <v>0.22320292987833054</v>
      </c>
      <c r="AE35" s="104">
        <f t="shared" si="41"/>
        <v>0.14889790376507869</v>
      </c>
      <c r="AF35" s="222">
        <f t="shared" si="41"/>
        <v>0.2856012835450592</v>
      </c>
      <c r="AG35" s="226"/>
      <c r="AH35" s="218"/>
    </row>
    <row r="36" spans="1:34" s="179" customFormat="1" x14ac:dyDescent="0.35">
      <c r="A36" s="1"/>
      <c r="B36" s="1" t="str">
        <f>B186</f>
        <v>Energy, from uranium</v>
      </c>
      <c r="C36" s="104" t="e">
        <f t="shared" si="39"/>
        <v>#DIV/0!</v>
      </c>
      <c r="D36" s="104">
        <f t="shared" si="39"/>
        <v>0.12464525632597877</v>
      </c>
      <c r="E36" s="104">
        <f t="shared" si="39"/>
        <v>5.5426629737040205E-2</v>
      </c>
      <c r="F36" s="104" t="e">
        <f t="shared" si="39"/>
        <v>#DIV/0!</v>
      </c>
      <c r="G36" s="104">
        <f t="shared" si="39"/>
        <v>7.6679677060689927E-2</v>
      </c>
      <c r="H36" s="104">
        <f t="shared" si="39"/>
        <v>0.38370237902046833</v>
      </c>
      <c r="I36" s="104">
        <f t="shared" si="39"/>
        <v>0.1411355352584476</v>
      </c>
      <c r="J36" s="104">
        <f t="shared" si="39"/>
        <v>0.37044098904083766</v>
      </c>
      <c r="K36" s="104">
        <f t="shared" si="39"/>
        <v>0.26650967115363738</v>
      </c>
      <c r="L36" s="104">
        <f t="shared" si="39"/>
        <v>0.12356600807227898</v>
      </c>
      <c r="M36" s="104">
        <f t="shared" si="40"/>
        <v>0.11805483741301687</v>
      </c>
      <c r="N36" s="104">
        <f t="shared" si="40"/>
        <v>4.947298068761821E-3</v>
      </c>
      <c r="O36" s="104">
        <f t="shared" si="40"/>
        <v>7.8879527362880376E-3</v>
      </c>
      <c r="P36" s="104">
        <f t="shared" si="40"/>
        <v>0.38370238916836236</v>
      </c>
      <c r="Q36" s="104">
        <f t="shared" si="40"/>
        <v>5.9240739602781914E-3</v>
      </c>
      <c r="R36" s="104">
        <f t="shared" si="40"/>
        <v>5.5733518217506668E-2</v>
      </c>
      <c r="S36" s="104">
        <f t="shared" si="40"/>
        <v>0.11250861151443942</v>
      </c>
      <c r="T36" s="104">
        <f t="shared" si="40"/>
        <v>7.5247461353353112E-2</v>
      </c>
      <c r="U36" s="104">
        <f t="shared" si="40"/>
        <v>0.17646524637603339</v>
      </c>
      <c r="V36" s="104">
        <f t="shared" si="40"/>
        <v>7.2905166829007592E-2</v>
      </c>
      <c r="W36" s="104">
        <f t="shared" si="41"/>
        <v>0.3799765204497339</v>
      </c>
      <c r="X36" s="104">
        <f t="shared" si="41"/>
        <v>0.22225200518492291</v>
      </c>
      <c r="Y36" s="104" t="e">
        <f t="shared" si="41"/>
        <v>#DIV/0!</v>
      </c>
      <c r="Z36" s="104">
        <f t="shared" si="41"/>
        <v>0.38368828257757454</v>
      </c>
      <c r="AA36" s="104">
        <f t="shared" si="41"/>
        <v>4.6540584526267949E-2</v>
      </c>
      <c r="AB36" s="104">
        <f t="shared" si="41"/>
        <v>7.2809755563532544E-2</v>
      </c>
      <c r="AC36" s="104">
        <f t="shared" si="41"/>
        <v>-4.2215911273464073E-2</v>
      </c>
      <c r="AD36" s="104">
        <f t="shared" si="41"/>
        <v>0.37894149685730066</v>
      </c>
      <c r="AE36" s="104">
        <f t="shared" si="41"/>
        <v>0.25612337503864435</v>
      </c>
      <c r="AF36" s="222">
        <f t="shared" si="41"/>
        <v>0.21577152028864724</v>
      </c>
      <c r="AG36" s="226"/>
      <c r="AH36" s="218"/>
    </row>
    <row r="37" spans="1:34" s="179" customFormat="1" x14ac:dyDescent="0.35">
      <c r="A37" s="1"/>
      <c r="B37" s="1" t="str">
        <f>B187</f>
        <v>Energy, from gas, natural</v>
      </c>
      <c r="C37" s="104" t="e">
        <f t="shared" si="39"/>
        <v>#DIV/0!</v>
      </c>
      <c r="D37" s="104">
        <f t="shared" si="39"/>
        <v>0.49518148318030958</v>
      </c>
      <c r="E37" s="104">
        <f t="shared" si="39"/>
        <v>0.2828336776432343</v>
      </c>
      <c r="F37" s="104" t="e">
        <f t="shared" si="39"/>
        <v>#DIV/0!</v>
      </c>
      <c r="G37" s="104">
        <f t="shared" si="39"/>
        <v>0.10091272058738493</v>
      </c>
      <c r="H37" s="104">
        <f t="shared" si="39"/>
        <v>0.19309297317752522</v>
      </c>
      <c r="I37" s="104">
        <f t="shared" si="39"/>
        <v>0.21975093970447451</v>
      </c>
      <c r="J37" s="104">
        <f t="shared" si="39"/>
        <v>0.18880100812799597</v>
      </c>
      <c r="K37" s="104">
        <f t="shared" si="39"/>
        <v>0.26152673960578759</v>
      </c>
      <c r="L37" s="104">
        <f t="shared" si="39"/>
        <v>0.4914193561935048</v>
      </c>
      <c r="M37" s="104">
        <f t="shared" si="40"/>
        <v>0.34300001423458265</v>
      </c>
      <c r="N37" s="104">
        <f t="shared" si="40"/>
        <v>7.5869298015615969E-2</v>
      </c>
      <c r="O37" s="104">
        <f t="shared" si="40"/>
        <v>8.145616389356744E-2</v>
      </c>
      <c r="P37" s="104">
        <f t="shared" si="40"/>
        <v>0.19309297639579037</v>
      </c>
      <c r="Q37" s="104">
        <f t="shared" si="40"/>
        <v>7.6171104378759583E-2</v>
      </c>
      <c r="R37" s="104">
        <f t="shared" si="40"/>
        <v>0.26674736030714574</v>
      </c>
      <c r="S37" s="104">
        <f t="shared" si="40"/>
        <v>0.54968523817798187</v>
      </c>
      <c r="T37" s="104">
        <f t="shared" si="40"/>
        <v>0.47077738339735425</v>
      </c>
      <c r="U37" s="104">
        <f t="shared" si="40"/>
        <v>0.40371597318554475</v>
      </c>
      <c r="V37" s="104">
        <f t="shared" si="40"/>
        <v>0.16717853428636692</v>
      </c>
      <c r="W37" s="104">
        <f t="shared" si="41"/>
        <v>0.19174733678550732</v>
      </c>
      <c r="X37" s="104">
        <f t="shared" si="41"/>
        <v>0.37189284103121034</v>
      </c>
      <c r="Y37" s="104" t="e">
        <f t="shared" si="41"/>
        <v>#DIV/0!</v>
      </c>
      <c r="Z37" s="104">
        <f t="shared" si="41"/>
        <v>0.1932667739303984</v>
      </c>
      <c r="AA37" s="104">
        <f t="shared" si="41"/>
        <v>9.2995976230978231E-2</v>
      </c>
      <c r="AB37" s="104">
        <f t="shared" si="41"/>
        <v>0.36218471334451297</v>
      </c>
      <c r="AC37" s="104">
        <f t="shared" si="41"/>
        <v>0.33451367447798158</v>
      </c>
      <c r="AD37" s="104">
        <f t="shared" si="41"/>
        <v>0.19750196179281998</v>
      </c>
      <c r="AE37" s="104">
        <f t="shared" si="41"/>
        <v>0.42846500425457701</v>
      </c>
      <c r="AF37" s="222">
        <f t="shared" si="41"/>
        <v>0.3682786790919812</v>
      </c>
      <c r="AG37" s="226"/>
      <c r="AH37" s="218"/>
    </row>
    <row r="38" spans="1:34" s="179" customFormat="1" x14ac:dyDescent="0.35">
      <c r="A38" s="1"/>
      <c r="B38" s="1" t="str">
        <f>B188</f>
        <v>Energy, from oil</v>
      </c>
      <c r="C38" s="104" t="e">
        <f t="shared" si="39"/>
        <v>#DIV/0!</v>
      </c>
      <c r="D38" s="104">
        <f t="shared" si="39"/>
        <v>0.24028505527570751</v>
      </c>
      <c r="E38" s="104">
        <f t="shared" si="39"/>
        <v>9.1365800784320855E-2</v>
      </c>
      <c r="F38" s="104" t="e">
        <f t="shared" si="39"/>
        <v>#DIV/0!</v>
      </c>
      <c r="G38" s="104">
        <f t="shared" si="39"/>
        <v>0.7381067787973663</v>
      </c>
      <c r="H38" s="104">
        <f t="shared" si="39"/>
        <v>4.1618537977171584E-2</v>
      </c>
      <c r="I38" s="104">
        <f t="shared" si="39"/>
        <v>0.36590944690508531</v>
      </c>
      <c r="J38" s="104">
        <f t="shared" si="39"/>
        <v>7.2700429449050724E-2</v>
      </c>
      <c r="K38" s="104">
        <f t="shared" si="39"/>
        <v>0.19736109711086644</v>
      </c>
      <c r="L38" s="104">
        <f t="shared" si="39"/>
        <v>0.24622561981017607</v>
      </c>
      <c r="M38" s="104">
        <f t="shared" si="40"/>
        <v>0.30596931993308296</v>
      </c>
      <c r="N38" s="104">
        <f t="shared" si="40"/>
        <v>0.91301632891935192</v>
      </c>
      <c r="O38" s="104">
        <f t="shared" si="40"/>
        <v>0.86459583097659898</v>
      </c>
      <c r="P38" s="104">
        <f t="shared" si="40"/>
        <v>4.1618538672046318E-2</v>
      </c>
      <c r="Q38" s="104">
        <f t="shared" si="40"/>
        <v>0.91077057809929951</v>
      </c>
      <c r="R38" s="104">
        <f t="shared" si="40"/>
        <v>0.53204853732423274</v>
      </c>
      <c r="S38" s="104">
        <f t="shared" si="40"/>
        <v>0.17459952702782092</v>
      </c>
      <c r="T38" s="104">
        <f t="shared" si="40"/>
        <v>0.32680990823055328</v>
      </c>
      <c r="U38" s="104">
        <f t="shared" si="40"/>
        <v>3.5914105363017708E-2</v>
      </c>
      <c r="V38" s="104">
        <f t="shared" si="40"/>
        <v>0.64158336133347682</v>
      </c>
      <c r="W38" s="104">
        <f t="shared" si="41"/>
        <v>5.0777034746264639E-2</v>
      </c>
      <c r="X38" s="104">
        <f t="shared" si="41"/>
        <v>-2.1224478100626297E-2</v>
      </c>
      <c r="Y38" s="104" t="e">
        <f t="shared" si="41"/>
        <v>#DIV/0!</v>
      </c>
      <c r="Z38" s="104">
        <f t="shared" si="41"/>
        <v>4.1788034812189193E-2</v>
      </c>
      <c r="AA38" s="104">
        <f t="shared" si="41"/>
        <v>0.79380869807407972</v>
      </c>
      <c r="AB38" s="104">
        <f t="shared" si="41"/>
        <v>0.47641010101743481</v>
      </c>
      <c r="AC38" s="104">
        <f t="shared" si="41"/>
        <v>0.81644162970066725</v>
      </c>
      <c r="AD38" s="104">
        <f t="shared" si="41"/>
        <v>4.5576527726839185E-2</v>
      </c>
      <c r="AE38" s="104">
        <f t="shared" si="41"/>
        <v>6.3100226969960566E-2</v>
      </c>
      <c r="AF38" s="222">
        <f t="shared" si="41"/>
        <v>-6.3275270831182982E-3</v>
      </c>
      <c r="AG38" s="226"/>
      <c r="AH38" s="218"/>
    </row>
    <row r="39" spans="1:34" s="179" customFormat="1" x14ac:dyDescent="0.35">
      <c r="A39" s="1"/>
      <c r="B39" s="1"/>
      <c r="C39" s="104"/>
      <c r="D39" s="84"/>
      <c r="E39" s="84"/>
      <c r="F39" s="84"/>
      <c r="G39" s="84"/>
      <c r="H39" s="84"/>
      <c r="I39" s="84"/>
      <c r="J39" s="84"/>
      <c r="K39" s="84"/>
      <c r="L39" s="84"/>
      <c r="M39" s="84"/>
      <c r="N39" s="84"/>
      <c r="O39" s="84"/>
      <c r="P39" s="84"/>
      <c r="Q39" s="84"/>
      <c r="R39" s="84"/>
      <c r="S39" s="84"/>
      <c r="T39" s="84"/>
      <c r="U39"/>
      <c r="V39"/>
      <c r="W39"/>
      <c r="X39"/>
      <c r="Y39"/>
      <c r="Z39"/>
      <c r="AA39"/>
      <c r="AB39"/>
      <c r="AC39"/>
      <c r="AD39"/>
      <c r="AE39"/>
      <c r="AF39"/>
      <c r="AG39" s="218"/>
      <c r="AH39" s="218"/>
    </row>
    <row r="40" spans="1:34" s="179" customFormat="1" x14ac:dyDescent="0.35">
      <c r="A40"/>
      <c r="B40"/>
      <c r="C40"/>
      <c r="D40"/>
      <c r="E40"/>
      <c r="F40"/>
      <c r="G40"/>
      <c r="H40"/>
      <c r="I40"/>
      <c r="J40"/>
      <c r="K40"/>
      <c r="L40"/>
      <c r="M40"/>
      <c r="N40"/>
      <c r="O40"/>
      <c r="P40"/>
      <c r="Q40"/>
      <c r="R40"/>
      <c r="S40"/>
      <c r="T40"/>
      <c r="U40"/>
      <c r="V40"/>
      <c r="W40"/>
      <c r="X40"/>
      <c r="Y40"/>
      <c r="Z40"/>
      <c r="AA40"/>
      <c r="AB40"/>
      <c r="AC40"/>
      <c r="AD40"/>
      <c r="AE40"/>
      <c r="AF40"/>
      <c r="AG40" s="218"/>
      <c r="AH40" s="218"/>
    </row>
    <row r="41" spans="1:34" s="179" customFormat="1" x14ac:dyDescent="0.35">
      <c r="A41"/>
      <c r="B41"/>
      <c r="C41"/>
      <c r="D41"/>
      <c r="E41"/>
      <c r="F41"/>
      <c r="G41"/>
      <c r="H41"/>
      <c r="I41"/>
      <c r="J41"/>
      <c r="K41"/>
      <c r="L41"/>
      <c r="M41"/>
      <c r="N41"/>
      <c r="O41"/>
      <c r="P41"/>
      <c r="Q41"/>
      <c r="R41"/>
      <c r="S41"/>
      <c r="T41"/>
      <c r="U41"/>
      <c r="V41"/>
      <c r="W41"/>
      <c r="X41"/>
      <c r="Y41"/>
      <c r="Z41"/>
      <c r="AA41"/>
      <c r="AB41"/>
      <c r="AC41"/>
      <c r="AD41"/>
      <c r="AE41"/>
      <c r="AF41"/>
      <c r="AG41" s="218"/>
      <c r="AH41" s="218"/>
    </row>
    <row r="42" spans="1:34" s="179" customFormat="1" x14ac:dyDescent="0.35">
      <c r="A42" s="101" t="str">
        <f>B201</f>
        <v>Particulate matter</v>
      </c>
      <c r="B42" s="106">
        <f>SUM(C42:AG42)</f>
        <v>0.99848118655446794</v>
      </c>
      <c r="C42" s="103">
        <f>G211/$E$211</f>
        <v>0</v>
      </c>
      <c r="D42" s="103">
        <f t="shared" ref="D42:AG42" si="42">H211/$E$211</f>
        <v>1.6249394883858147E-2</v>
      </c>
      <c r="E42" s="103">
        <f t="shared" si="42"/>
        <v>1.6762106489330317E-3</v>
      </c>
      <c r="F42" s="103">
        <f t="shared" si="42"/>
        <v>0</v>
      </c>
      <c r="G42" s="103">
        <f t="shared" si="42"/>
        <v>3.0164195895550935E-4</v>
      </c>
      <c r="H42" s="103">
        <f t="shared" si="42"/>
        <v>2.0589247406565046E-3</v>
      </c>
      <c r="I42" s="103">
        <f t="shared" si="42"/>
        <v>3.7531668029020622E-3</v>
      </c>
      <c r="J42" s="103">
        <f t="shared" si="42"/>
        <v>2.0667609642366733E-2</v>
      </c>
      <c r="K42" s="103">
        <f t="shared" si="42"/>
        <v>1.8067749032277115E-4</v>
      </c>
      <c r="L42" s="103">
        <f t="shared" si="42"/>
        <v>0.6087576374745417</v>
      </c>
      <c r="M42" s="103">
        <f t="shared" si="42"/>
        <v>1.6100299724368196E-2</v>
      </c>
      <c r="N42" s="103">
        <f t="shared" si="42"/>
        <v>0.16694143430872807</v>
      </c>
      <c r="O42" s="103">
        <f t="shared" si="42"/>
        <v>2.8616833392996219E-4</v>
      </c>
      <c r="P42" s="103">
        <f t="shared" si="42"/>
        <v>2.6364090890174451E-2</v>
      </c>
      <c r="Q42" s="103">
        <f t="shared" si="42"/>
        <v>9.1657963162741662E-2</v>
      </c>
      <c r="R42" s="103">
        <f t="shared" si="42"/>
        <v>2.1471577157558839E-7</v>
      </c>
      <c r="S42" s="103">
        <f t="shared" si="42"/>
        <v>8.9179850897043564E-4</v>
      </c>
      <c r="T42" s="103">
        <f t="shared" si="42"/>
        <v>4.1834531837710064E-3</v>
      </c>
      <c r="U42" s="103">
        <f t="shared" si="42"/>
        <v>-1.0203251774999226E-3</v>
      </c>
      <c r="V42" s="103">
        <f t="shared" si="42"/>
        <v>1.6831534399104441E-5</v>
      </c>
      <c r="W42" s="103">
        <f t="shared" si="42"/>
        <v>5.3149932259154509E-3</v>
      </c>
      <c r="X42" s="103">
        <f t="shared" si="42"/>
        <v>-1.4551636106372568E-4</v>
      </c>
      <c r="Y42" s="103">
        <f t="shared" si="42"/>
        <v>0</v>
      </c>
      <c r="Z42" s="103">
        <f t="shared" si="42"/>
        <v>8.2725618534199396E-5</v>
      </c>
      <c r="AA42" s="103">
        <f t="shared" si="42"/>
        <v>7.8417048335317816E-6</v>
      </c>
      <c r="AB42" s="103">
        <f t="shared" si="42"/>
        <v>2.5269372317545846E-2</v>
      </c>
      <c r="AC42" s="103">
        <f t="shared" si="42"/>
        <v>1.7293943029856357E-3</v>
      </c>
      <c r="AD42" s="103">
        <f t="shared" si="42"/>
        <v>3.5078098601549423E-3</v>
      </c>
      <c r="AE42" s="103">
        <f t="shared" si="42"/>
        <v>6.6539748297025055E-3</v>
      </c>
      <c r="AF42" s="221">
        <f t="shared" si="42"/>
        <v>-3.0066017720315149E-3</v>
      </c>
      <c r="AG42" s="4"/>
      <c r="AH42" s="218"/>
    </row>
    <row r="43" spans="1:34" s="179" customFormat="1" x14ac:dyDescent="0.35">
      <c r="A43" s="1"/>
      <c r="B43" s="1" t="str">
        <f>B213</f>
        <v>Ammonia, PL</v>
      </c>
      <c r="C43" s="104" t="e">
        <f>G213/G$211</f>
        <v>#DIV/0!</v>
      </c>
      <c r="D43" s="104">
        <f t="shared" ref="D43:AG51" si="43">H213/H$211</f>
        <v>2.9074868048261059E-2</v>
      </c>
      <c r="E43" s="104">
        <f t="shared" si="43"/>
        <v>0</v>
      </c>
      <c r="F43" s="104" t="e">
        <f t="shared" si="43"/>
        <v>#DIV/0!</v>
      </c>
      <c r="G43" s="104">
        <f t="shared" si="43"/>
        <v>0</v>
      </c>
      <c r="H43" s="104">
        <f t="shared" si="43"/>
        <v>0</v>
      </c>
      <c r="I43" s="104">
        <f t="shared" si="43"/>
        <v>0</v>
      </c>
      <c r="J43" s="104">
        <f t="shared" si="43"/>
        <v>0</v>
      </c>
      <c r="K43" s="104">
        <f t="shared" si="43"/>
        <v>0</v>
      </c>
      <c r="L43" s="104">
        <f t="shared" si="43"/>
        <v>2.8420677223386259E-2</v>
      </c>
      <c r="M43" s="104">
        <f t="shared" si="43"/>
        <v>0</v>
      </c>
      <c r="N43" s="104">
        <f t="shared" si="43"/>
        <v>0</v>
      </c>
      <c r="O43" s="104">
        <f t="shared" si="43"/>
        <v>2.6542127293173547E-6</v>
      </c>
      <c r="P43" s="104">
        <f t="shared" si="43"/>
        <v>0</v>
      </c>
      <c r="Q43" s="104">
        <f t="shared" si="43"/>
        <v>0</v>
      </c>
      <c r="R43" s="104">
        <f t="shared" si="43"/>
        <v>7.5710746181871668E-5</v>
      </c>
      <c r="S43" s="104">
        <f t="shared" si="43"/>
        <v>0</v>
      </c>
      <c r="T43" s="104">
        <f t="shared" si="43"/>
        <v>0</v>
      </c>
      <c r="U43" s="104">
        <f t="shared" si="43"/>
        <v>0</v>
      </c>
      <c r="V43" s="104">
        <f t="shared" si="43"/>
        <v>0</v>
      </c>
      <c r="W43" s="104">
        <f t="shared" si="43"/>
        <v>0</v>
      </c>
      <c r="X43" s="104">
        <f t="shared" si="43"/>
        <v>0</v>
      </c>
      <c r="Y43" s="104" t="e">
        <f t="shared" si="43"/>
        <v>#DIV/0!</v>
      </c>
      <c r="Z43" s="104">
        <f t="shared" si="43"/>
        <v>0</v>
      </c>
      <c r="AA43" s="104">
        <f t="shared" si="43"/>
        <v>0</v>
      </c>
      <c r="AB43" s="104">
        <f t="shared" si="43"/>
        <v>0</v>
      </c>
      <c r="AC43" s="104">
        <f t="shared" si="43"/>
        <v>0</v>
      </c>
      <c r="AD43" s="104">
        <f t="shared" si="43"/>
        <v>0</v>
      </c>
      <c r="AE43" s="104">
        <f t="shared" si="43"/>
        <v>2.5121647955433029E-4</v>
      </c>
      <c r="AF43" s="222">
        <f t="shared" si="43"/>
        <v>0</v>
      </c>
      <c r="AG43" s="226"/>
      <c r="AH43" s="218"/>
    </row>
    <row r="44" spans="1:34" s="179" customFormat="1" x14ac:dyDescent="0.35">
      <c r="A44" s="1"/>
      <c r="B44" s="1" t="str">
        <f t="shared" ref="B44:B51" si="44">B214</f>
        <v>Ammonia, GB</v>
      </c>
      <c r="C44" s="104" t="e">
        <f t="shared" ref="C44:C51" si="45">G214/G$211</f>
        <v>#DIV/0!</v>
      </c>
      <c r="D44" s="104">
        <f t="shared" si="43"/>
        <v>3.463809515184009E-2</v>
      </c>
      <c r="E44" s="104">
        <f t="shared" si="43"/>
        <v>0</v>
      </c>
      <c r="F44" s="104" t="e">
        <f t="shared" si="43"/>
        <v>#DIV/0!</v>
      </c>
      <c r="G44" s="104">
        <f t="shared" si="43"/>
        <v>0</v>
      </c>
      <c r="H44" s="104">
        <f t="shared" si="43"/>
        <v>0</v>
      </c>
      <c r="I44" s="104">
        <f t="shared" si="43"/>
        <v>0</v>
      </c>
      <c r="J44" s="104">
        <f t="shared" si="43"/>
        <v>0</v>
      </c>
      <c r="K44" s="104">
        <f t="shared" si="43"/>
        <v>0</v>
      </c>
      <c r="L44" s="104">
        <f t="shared" si="43"/>
        <v>3.3858730996762419E-2</v>
      </c>
      <c r="M44" s="104">
        <f t="shared" si="43"/>
        <v>0</v>
      </c>
      <c r="N44" s="104">
        <f t="shared" si="43"/>
        <v>0</v>
      </c>
      <c r="O44" s="104">
        <f t="shared" si="43"/>
        <v>7.2259099513103511E-6</v>
      </c>
      <c r="P44" s="104">
        <f t="shared" si="43"/>
        <v>0</v>
      </c>
      <c r="Q44" s="104">
        <f t="shared" si="43"/>
        <v>0</v>
      </c>
      <c r="R44" s="104">
        <f t="shared" si="43"/>
        <v>2.0015687614882013E-4</v>
      </c>
      <c r="S44" s="104">
        <f t="shared" si="43"/>
        <v>0</v>
      </c>
      <c r="T44" s="104">
        <f t="shared" si="43"/>
        <v>0</v>
      </c>
      <c r="U44" s="104">
        <f t="shared" si="43"/>
        <v>0</v>
      </c>
      <c r="V44" s="104">
        <f t="shared" si="43"/>
        <v>0</v>
      </c>
      <c r="W44" s="104">
        <f t="shared" si="43"/>
        <v>0</v>
      </c>
      <c r="X44" s="104">
        <f t="shared" si="43"/>
        <v>0</v>
      </c>
      <c r="Y44" s="104" t="e">
        <f t="shared" si="43"/>
        <v>#DIV/0!</v>
      </c>
      <c r="Z44" s="104">
        <f t="shared" si="43"/>
        <v>0</v>
      </c>
      <c r="AA44" s="104">
        <f t="shared" si="43"/>
        <v>0</v>
      </c>
      <c r="AB44" s="104">
        <f t="shared" si="43"/>
        <v>0</v>
      </c>
      <c r="AC44" s="104">
        <f t="shared" si="43"/>
        <v>0</v>
      </c>
      <c r="AD44" s="104">
        <f t="shared" si="43"/>
        <v>0</v>
      </c>
      <c r="AE44" s="104">
        <f t="shared" si="43"/>
        <v>0</v>
      </c>
      <c r="AF44" s="222">
        <f t="shared" si="43"/>
        <v>0</v>
      </c>
      <c r="AG44" s="226"/>
      <c r="AH44" s="218"/>
    </row>
    <row r="45" spans="1:34" s="179" customFormat="1" x14ac:dyDescent="0.35">
      <c r="A45" s="1"/>
      <c r="B45" s="1" t="str">
        <f t="shared" si="44"/>
        <v>Sulfur oxides</v>
      </c>
      <c r="C45" s="104" t="e">
        <f t="shared" si="45"/>
        <v>#DIV/0!</v>
      </c>
      <c r="D45" s="104">
        <f t="shared" si="43"/>
        <v>5.2089219822279383E-2</v>
      </c>
      <c r="E45" s="104">
        <f t="shared" si="43"/>
        <v>3.5772908050794954E-10</v>
      </c>
      <c r="F45" s="104" t="e">
        <f t="shared" si="43"/>
        <v>#DIV/0!</v>
      </c>
      <c r="G45" s="104">
        <f t="shared" si="43"/>
        <v>2.3272899463850323E-14</v>
      </c>
      <c r="H45" s="104">
        <f t="shared" si="43"/>
        <v>2.392159654657248E-10</v>
      </c>
      <c r="I45" s="104">
        <f t="shared" si="43"/>
        <v>2.284199441305994E-8</v>
      </c>
      <c r="J45" s="104">
        <f t="shared" si="43"/>
        <v>9.3958431281933985E-12</v>
      </c>
      <c r="K45" s="104">
        <f t="shared" si="43"/>
        <v>1.0281691690740273E-9</v>
      </c>
      <c r="L45" s="104">
        <f t="shared" si="43"/>
        <v>5.0917201581982187E-2</v>
      </c>
      <c r="M45" s="104">
        <f t="shared" si="43"/>
        <v>1.7770539774128842E-10</v>
      </c>
      <c r="N45" s="104">
        <f t="shared" si="43"/>
        <v>5.6234459601151356E-11</v>
      </c>
      <c r="O45" s="104">
        <f t="shared" si="43"/>
        <v>5.911057157948515E-9</v>
      </c>
      <c r="P45" s="104">
        <f t="shared" si="43"/>
        <v>2.3921596730108442E-10</v>
      </c>
      <c r="Q45" s="104">
        <f t="shared" si="43"/>
        <v>5.6207611242721885E-11</v>
      </c>
      <c r="R45" s="104">
        <f t="shared" si="43"/>
        <v>3.0967729884881386E-5</v>
      </c>
      <c r="S45" s="104">
        <f t="shared" si="43"/>
        <v>8.3966438670663416E-8</v>
      </c>
      <c r="T45" s="104">
        <f t="shared" si="43"/>
        <v>5.9993668812349702E-9</v>
      </c>
      <c r="U45" s="104">
        <f t="shared" si="43"/>
        <v>-3.2654106821567585E-16</v>
      </c>
      <c r="V45" s="104">
        <f t="shared" si="43"/>
        <v>3.3199187394140071E-14</v>
      </c>
      <c r="W45" s="104">
        <f t="shared" si="43"/>
        <v>3.0813760564490838E-12</v>
      </c>
      <c r="X45" s="104">
        <f t="shared" si="43"/>
        <v>-4.468881223795427E-8</v>
      </c>
      <c r="Y45" s="104" t="e">
        <f t="shared" si="43"/>
        <v>#DIV/0!</v>
      </c>
      <c r="Z45" s="104">
        <f t="shared" si="43"/>
        <v>3.9565396175639315E-11</v>
      </c>
      <c r="AA45" s="104">
        <f t="shared" si="43"/>
        <v>1.1740748980477568E-14</v>
      </c>
      <c r="AB45" s="104">
        <f t="shared" si="43"/>
        <v>2.741725016975249E-9</v>
      </c>
      <c r="AC45" s="104">
        <f t="shared" si="43"/>
        <v>2.4036746623878151E-8</v>
      </c>
      <c r="AD45" s="104">
        <f t="shared" si="43"/>
        <v>5.745152337792342E-10</v>
      </c>
      <c r="AE45" s="104">
        <f t="shared" si="43"/>
        <v>3.104350040864843E-6</v>
      </c>
      <c r="AF45" s="222">
        <f t="shared" si="43"/>
        <v>-6.6446633730772235E-16</v>
      </c>
      <c r="AG45" s="226"/>
      <c r="AH45" s="218"/>
    </row>
    <row r="46" spans="1:34" s="179" customFormat="1" x14ac:dyDescent="0.35">
      <c r="A46" s="1"/>
      <c r="B46" s="1" t="str">
        <f t="shared" si="44"/>
        <v>Ammonia, DE</v>
      </c>
      <c r="C46" s="104" t="e">
        <f t="shared" si="45"/>
        <v>#DIV/0!</v>
      </c>
      <c r="D46" s="104">
        <f t="shared" si="43"/>
        <v>6.1313295794236437E-2</v>
      </c>
      <c r="E46" s="104">
        <f t="shared" si="43"/>
        <v>0</v>
      </c>
      <c r="F46" s="104" t="e">
        <f t="shared" si="43"/>
        <v>#DIV/0!</v>
      </c>
      <c r="G46" s="104">
        <f t="shared" si="43"/>
        <v>0</v>
      </c>
      <c r="H46" s="104">
        <f t="shared" si="43"/>
        <v>0</v>
      </c>
      <c r="I46" s="104">
        <f t="shared" si="43"/>
        <v>0</v>
      </c>
      <c r="J46" s="104">
        <f t="shared" si="43"/>
        <v>0</v>
      </c>
      <c r="K46" s="104">
        <f t="shared" si="43"/>
        <v>0</v>
      </c>
      <c r="L46" s="104">
        <f t="shared" si="43"/>
        <v>5.993373190973017E-2</v>
      </c>
      <c r="M46" s="104">
        <f t="shared" si="43"/>
        <v>0</v>
      </c>
      <c r="N46" s="104">
        <f t="shared" si="43"/>
        <v>0</v>
      </c>
      <c r="O46" s="104">
        <f t="shared" si="43"/>
        <v>1.0308124151776237E-5</v>
      </c>
      <c r="P46" s="104">
        <f t="shared" si="43"/>
        <v>0</v>
      </c>
      <c r="Q46" s="104">
        <f t="shared" si="43"/>
        <v>0</v>
      </c>
      <c r="R46" s="104">
        <f t="shared" si="43"/>
        <v>2.8612904097022551E-4</v>
      </c>
      <c r="S46" s="104">
        <f t="shared" si="43"/>
        <v>0</v>
      </c>
      <c r="T46" s="104">
        <f t="shared" si="43"/>
        <v>0</v>
      </c>
      <c r="U46" s="104">
        <f t="shared" si="43"/>
        <v>0</v>
      </c>
      <c r="V46" s="104">
        <f t="shared" si="43"/>
        <v>0</v>
      </c>
      <c r="W46" s="104">
        <f t="shared" si="43"/>
        <v>0</v>
      </c>
      <c r="X46" s="104">
        <f t="shared" si="43"/>
        <v>0</v>
      </c>
      <c r="Y46" s="104" t="e">
        <f t="shared" si="43"/>
        <v>#DIV/0!</v>
      </c>
      <c r="Z46" s="104">
        <f t="shared" si="43"/>
        <v>0</v>
      </c>
      <c r="AA46" s="104">
        <f t="shared" si="43"/>
        <v>0</v>
      </c>
      <c r="AB46" s="104">
        <f t="shared" si="43"/>
        <v>0</v>
      </c>
      <c r="AC46" s="104">
        <f t="shared" si="43"/>
        <v>0</v>
      </c>
      <c r="AD46" s="104">
        <f t="shared" si="43"/>
        <v>0</v>
      </c>
      <c r="AE46" s="104">
        <f t="shared" si="43"/>
        <v>1.9871675356606705E-3</v>
      </c>
      <c r="AF46" s="222">
        <f t="shared" si="43"/>
        <v>0</v>
      </c>
      <c r="AG46" s="226"/>
      <c r="AH46" s="218"/>
    </row>
    <row r="47" spans="1:34" s="179" customFormat="1" x14ac:dyDescent="0.35">
      <c r="A47" s="1"/>
      <c r="B47" s="1" t="str">
        <f t="shared" si="44"/>
        <v>Ammonia, FR</v>
      </c>
      <c r="C47" s="104" t="e">
        <f t="shared" si="45"/>
        <v>#DIV/0!</v>
      </c>
      <c r="D47" s="104">
        <f t="shared" si="43"/>
        <v>8.7103874129086142E-2</v>
      </c>
      <c r="E47" s="104">
        <f t="shared" si="43"/>
        <v>0</v>
      </c>
      <c r="F47" s="104" t="e">
        <f t="shared" si="43"/>
        <v>#DIV/0!</v>
      </c>
      <c r="G47" s="104">
        <f t="shared" si="43"/>
        <v>0</v>
      </c>
      <c r="H47" s="104">
        <f t="shared" si="43"/>
        <v>0</v>
      </c>
      <c r="I47" s="104">
        <f t="shared" si="43"/>
        <v>0</v>
      </c>
      <c r="J47" s="104">
        <f t="shared" si="43"/>
        <v>0</v>
      </c>
      <c r="K47" s="104">
        <f t="shared" si="43"/>
        <v>0</v>
      </c>
      <c r="L47" s="104">
        <f t="shared" si="43"/>
        <v>8.5144020682429822E-2</v>
      </c>
      <c r="M47" s="104">
        <f t="shared" si="43"/>
        <v>0</v>
      </c>
      <c r="N47" s="104">
        <f t="shared" si="43"/>
        <v>0</v>
      </c>
      <c r="O47" s="104">
        <f t="shared" si="43"/>
        <v>7.2711856746724419E-6</v>
      </c>
      <c r="P47" s="104">
        <f t="shared" si="43"/>
        <v>0</v>
      </c>
      <c r="Q47" s="104">
        <f t="shared" si="43"/>
        <v>0</v>
      </c>
      <c r="R47" s="104">
        <f t="shared" si="43"/>
        <v>1.9973999983205297E-4</v>
      </c>
      <c r="S47" s="104">
        <f t="shared" si="43"/>
        <v>0</v>
      </c>
      <c r="T47" s="104">
        <f t="shared" si="43"/>
        <v>0</v>
      </c>
      <c r="U47" s="104">
        <f t="shared" si="43"/>
        <v>0</v>
      </c>
      <c r="V47" s="104">
        <f t="shared" si="43"/>
        <v>0</v>
      </c>
      <c r="W47" s="104">
        <f t="shared" si="43"/>
        <v>0</v>
      </c>
      <c r="X47" s="104">
        <f t="shared" si="43"/>
        <v>0</v>
      </c>
      <c r="Y47" s="104" t="e">
        <f t="shared" si="43"/>
        <v>#DIV/0!</v>
      </c>
      <c r="Z47" s="104">
        <f t="shared" si="43"/>
        <v>0</v>
      </c>
      <c r="AA47" s="104">
        <f t="shared" si="43"/>
        <v>0</v>
      </c>
      <c r="AB47" s="104">
        <f t="shared" si="43"/>
        <v>0</v>
      </c>
      <c r="AC47" s="104">
        <f t="shared" si="43"/>
        <v>0</v>
      </c>
      <c r="AD47" s="104">
        <f t="shared" si="43"/>
        <v>0</v>
      </c>
      <c r="AE47" s="104">
        <f t="shared" si="43"/>
        <v>4.8401601620022716E-2</v>
      </c>
      <c r="AF47" s="222">
        <f t="shared" si="43"/>
        <v>0</v>
      </c>
      <c r="AG47" s="226"/>
      <c r="AH47" s="218"/>
    </row>
    <row r="48" spans="1:34" s="179" customFormat="1" x14ac:dyDescent="0.35">
      <c r="A48" s="1"/>
      <c r="B48" s="1" t="str">
        <f t="shared" si="44"/>
        <v>Nitrogen oxides</v>
      </c>
      <c r="C48" s="104" t="e">
        <f t="shared" si="45"/>
        <v>#DIV/0!</v>
      </c>
      <c r="D48" s="104">
        <f t="shared" si="43"/>
        <v>4.6374008978698131E-2</v>
      </c>
      <c r="E48" s="104">
        <f t="shared" si="43"/>
        <v>1.9241759099863552E-2</v>
      </c>
      <c r="F48" s="104" t="e">
        <f t="shared" si="43"/>
        <v>#DIV/0!</v>
      </c>
      <c r="G48" s="104">
        <f t="shared" si="43"/>
        <v>2.2750573809102771E-2</v>
      </c>
      <c r="H48" s="104">
        <f t="shared" si="43"/>
        <v>6.8532429159960495E-2</v>
      </c>
      <c r="I48" s="104">
        <f t="shared" si="43"/>
        <v>2.1112103805921788E-2</v>
      </c>
      <c r="J48" s="104">
        <f t="shared" si="43"/>
        <v>7.2211220017117911E-2</v>
      </c>
      <c r="K48" s="104">
        <f t="shared" si="43"/>
        <v>6.2095187677045798E-2</v>
      </c>
      <c r="L48" s="104">
        <f t="shared" si="43"/>
        <v>4.6708405049264795E-2</v>
      </c>
      <c r="M48" s="104">
        <f t="shared" si="43"/>
        <v>4.1339481385590862E-2</v>
      </c>
      <c r="N48" s="104">
        <f t="shared" si="43"/>
        <v>8.851705281318642E-2</v>
      </c>
      <c r="O48" s="104">
        <f t="shared" si="43"/>
        <v>8.4263907889672571E-2</v>
      </c>
      <c r="P48" s="104">
        <f t="shared" si="43"/>
        <v>6.8532428552728231E-2</v>
      </c>
      <c r="Q48" s="104">
        <f t="shared" si="43"/>
        <v>8.8507706056922708E-2</v>
      </c>
      <c r="R48" s="104">
        <f t="shared" si="43"/>
        <v>4.8035707355467396E-2</v>
      </c>
      <c r="S48" s="104">
        <f t="shared" si="43"/>
        <v>4.7357930264839684E-2</v>
      </c>
      <c r="T48" s="104">
        <f t="shared" si="43"/>
        <v>8.6297582220638436E-2</v>
      </c>
      <c r="U48" s="104">
        <f t="shared" si="43"/>
        <v>8.2578620899931732E-2</v>
      </c>
      <c r="V48" s="104">
        <f t="shared" si="43"/>
        <v>6.7901084159680838E-2</v>
      </c>
      <c r="W48" s="104">
        <f t="shared" si="43"/>
        <v>7.0012977201420759E-2</v>
      </c>
      <c r="X48" s="104">
        <f t="shared" si="43"/>
        <v>0.40289447175599108</v>
      </c>
      <c r="Y48" s="104" t="e">
        <f t="shared" si="43"/>
        <v>#DIV/0!</v>
      </c>
      <c r="Z48" s="104">
        <f t="shared" si="43"/>
        <v>6.8779916714672665E-2</v>
      </c>
      <c r="AA48" s="104">
        <f t="shared" si="43"/>
        <v>5.964433419952761E-2</v>
      </c>
      <c r="AB48" s="104">
        <f t="shared" si="43"/>
        <v>7.5032674822885614E-2</v>
      </c>
      <c r="AC48" s="104">
        <f t="shared" si="43"/>
        <v>8.6570381604844454E-2</v>
      </c>
      <c r="AD48" s="104">
        <f t="shared" si="43"/>
        <v>6.8048579743283072E-2</v>
      </c>
      <c r="AE48" s="104">
        <f t="shared" si="43"/>
        <v>6.1080401144101355E-2</v>
      </c>
      <c r="AF48" s="222">
        <f t="shared" si="43"/>
        <v>5.9370437658663879E-2</v>
      </c>
      <c r="AG48" s="226"/>
      <c r="AH48" s="218"/>
    </row>
    <row r="49" spans="1:34" s="179" customFormat="1" x14ac:dyDescent="0.35">
      <c r="A49" s="1"/>
      <c r="B49" s="1" t="str">
        <f t="shared" si="44"/>
        <v>Ammonia</v>
      </c>
      <c r="C49" s="104" t="e">
        <f t="shared" si="45"/>
        <v>#DIV/0!</v>
      </c>
      <c r="D49" s="104">
        <f t="shared" si="43"/>
        <v>9.2829894941830512E-2</v>
      </c>
      <c r="E49" s="104">
        <f t="shared" si="43"/>
        <v>1.5874054438151115E-3</v>
      </c>
      <c r="F49" s="104" t="e">
        <f t="shared" si="43"/>
        <v>#DIV/0!</v>
      </c>
      <c r="G49" s="104">
        <f t="shared" si="43"/>
        <v>3.1730211546437861E-2</v>
      </c>
      <c r="H49" s="104">
        <f t="shared" si="43"/>
        <v>1.1052658436055815E-2</v>
      </c>
      <c r="I49" s="104">
        <f t="shared" si="43"/>
        <v>2.2227342455784598E-2</v>
      </c>
      <c r="J49" s="104">
        <f t="shared" si="43"/>
        <v>1.0915322894389991E-2</v>
      </c>
      <c r="K49" s="104">
        <f t="shared" si="43"/>
        <v>8.4597925525137646E-3</v>
      </c>
      <c r="L49" s="104">
        <f t="shared" si="43"/>
        <v>9.0808650557139256E-2</v>
      </c>
      <c r="M49" s="104">
        <f t="shared" si="43"/>
        <v>4.0755470700098882E-3</v>
      </c>
      <c r="N49" s="104">
        <f t="shared" si="43"/>
        <v>1.0053433074293603E-2</v>
      </c>
      <c r="O49" s="104">
        <f t="shared" si="43"/>
        <v>2.1842073042953714E-2</v>
      </c>
      <c r="P49" s="104">
        <f t="shared" si="43"/>
        <v>1.1052658448587046E-2</v>
      </c>
      <c r="Q49" s="104">
        <f t="shared" si="43"/>
        <v>1.0053926852706998E-2</v>
      </c>
      <c r="R49" s="104">
        <f t="shared" si="43"/>
        <v>6.4267783832192768E-2</v>
      </c>
      <c r="S49" s="104">
        <f t="shared" si="43"/>
        <v>8.4553821495374944E-3</v>
      </c>
      <c r="T49" s="104">
        <f t="shared" si="43"/>
        <v>1.1208766672717668E-2</v>
      </c>
      <c r="U49" s="104">
        <f t="shared" si="43"/>
        <v>-6.7471354398502562E-2</v>
      </c>
      <c r="V49" s="104">
        <f t="shared" si="43"/>
        <v>1.1264984403764867E-2</v>
      </c>
      <c r="W49" s="104">
        <f t="shared" si="43"/>
        <v>1.103151716082231E-2</v>
      </c>
      <c r="X49" s="104">
        <f t="shared" si="43"/>
        <v>-1.4664719435253777</v>
      </c>
      <c r="Y49" s="104" t="e">
        <f t="shared" si="43"/>
        <v>#DIV/0!</v>
      </c>
      <c r="Z49" s="104">
        <f t="shared" si="43"/>
        <v>1.1041985300262134E-2</v>
      </c>
      <c r="AA49" s="104">
        <f t="shared" si="43"/>
        <v>9.859768623218414E-3</v>
      </c>
      <c r="AB49" s="104">
        <f t="shared" si="43"/>
        <v>1.155062886041071E-2</v>
      </c>
      <c r="AC49" s="104">
        <f t="shared" si="43"/>
        <v>5.9380199550008214E-2</v>
      </c>
      <c r="AD49" s="104">
        <f t="shared" si="43"/>
        <v>8.5452952710362347E-3</v>
      </c>
      <c r="AE49" s="104">
        <f t="shared" si="43"/>
        <v>2.9200442467253677E-2</v>
      </c>
      <c r="AF49" s="222">
        <f t="shared" si="43"/>
        <v>-9.9995030635983292E-2</v>
      </c>
      <c r="AG49" s="226"/>
      <c r="AH49" s="218"/>
    </row>
    <row r="50" spans="1:34" s="179" customFormat="1" x14ac:dyDescent="0.35">
      <c r="A50" s="1"/>
      <c r="B50" s="1" t="str">
        <f t="shared" si="44"/>
        <v>Sulfur dioxide</v>
      </c>
      <c r="C50" s="104" t="e">
        <f t="shared" si="45"/>
        <v>#DIV/0!</v>
      </c>
      <c r="D50" s="104">
        <f t="shared" si="43"/>
        <v>6.116003210782163E-2</v>
      </c>
      <c r="E50" s="104">
        <f t="shared" si="43"/>
        <v>0.40805319049410715</v>
      </c>
      <c r="F50" s="104" t="e">
        <f t="shared" si="43"/>
        <v>#DIV/0!</v>
      </c>
      <c r="G50" s="104">
        <f t="shared" si="43"/>
        <v>0.13301257363830982</v>
      </c>
      <c r="H50" s="104">
        <f t="shared" si="43"/>
        <v>0.3750413943903767</v>
      </c>
      <c r="I50" s="104">
        <f t="shared" si="43"/>
        <v>0.44984854746258113</v>
      </c>
      <c r="J50" s="104">
        <f t="shared" si="43"/>
        <v>0.31766755871610902</v>
      </c>
      <c r="K50" s="104">
        <f t="shared" si="43"/>
        <v>0.34391158252960008</v>
      </c>
      <c r="L50" s="104">
        <f t="shared" si="43"/>
        <v>6.3764166749905093E-2</v>
      </c>
      <c r="M50" s="104">
        <f t="shared" si="43"/>
        <v>0.32564543501217796</v>
      </c>
      <c r="N50" s="104">
        <f t="shared" si="43"/>
        <v>2.1830956026141542E-2</v>
      </c>
      <c r="O50" s="104">
        <f t="shared" si="43"/>
        <v>3.0680879595334023E-2</v>
      </c>
      <c r="P50" s="104">
        <f t="shared" si="43"/>
        <v>0.37504139913953372</v>
      </c>
      <c r="Q50" s="104">
        <f t="shared" si="43"/>
        <v>2.2000526896788029E-2</v>
      </c>
      <c r="R50" s="104">
        <f t="shared" si="43"/>
        <v>0.20896459063704353</v>
      </c>
      <c r="S50" s="104">
        <f t="shared" si="43"/>
        <v>0.20658864060682167</v>
      </c>
      <c r="T50" s="104">
        <f t="shared" si="43"/>
        <v>0.35070050295387084</v>
      </c>
      <c r="U50" s="104">
        <f t="shared" si="43"/>
        <v>0.45446569156933464</v>
      </c>
      <c r="V50" s="104">
        <f t="shared" si="43"/>
        <v>6.1785463043069283E-2</v>
      </c>
      <c r="W50" s="104">
        <f t="shared" si="43"/>
        <v>0.35755026671385426</v>
      </c>
      <c r="X50" s="104">
        <f t="shared" si="43"/>
        <v>4.2097130724820166</v>
      </c>
      <c r="Y50" s="104" t="e">
        <f t="shared" si="43"/>
        <v>#DIV/0!</v>
      </c>
      <c r="Z50" s="104">
        <f t="shared" si="43"/>
        <v>0.37668001409566165</v>
      </c>
      <c r="AA50" s="104">
        <f t="shared" si="43"/>
        <v>0.17231114785573415</v>
      </c>
      <c r="AB50" s="104">
        <f t="shared" si="43"/>
        <v>0.48737864938922848</v>
      </c>
      <c r="AC50" s="104">
        <f t="shared" si="43"/>
        <v>4.0488370252932712E-2</v>
      </c>
      <c r="AD50" s="104">
        <f t="shared" si="43"/>
        <v>0.38135375208239408</v>
      </c>
      <c r="AE50" s="104">
        <f t="shared" si="43"/>
        <v>0.22378858946140096</v>
      </c>
      <c r="AF50" s="222">
        <f t="shared" si="43"/>
        <v>0.56837595284232389</v>
      </c>
      <c r="AG50" s="226"/>
      <c r="AH50" s="218"/>
    </row>
    <row r="51" spans="1:34" s="179" customFormat="1" x14ac:dyDescent="0.35">
      <c r="A51" s="1"/>
      <c r="B51" s="1" t="str">
        <f t="shared" si="44"/>
        <v>Particulates, &lt; 2.5 um</v>
      </c>
      <c r="C51" s="84" t="e">
        <f t="shared" si="45"/>
        <v>#DIV/0!</v>
      </c>
      <c r="D51" s="84">
        <f t="shared" si="43"/>
        <v>0.4375295942623853</v>
      </c>
      <c r="E51" s="84">
        <f t="shared" si="43"/>
        <v>0.56109967318921838</v>
      </c>
      <c r="F51" s="84" t="e">
        <f t="shared" si="43"/>
        <v>#DIV/0!</v>
      </c>
      <c r="G51" s="84">
        <f t="shared" si="43"/>
        <v>0.63161411982835525</v>
      </c>
      <c r="H51" s="84">
        <f t="shared" si="43"/>
        <v>0.54467940962385308</v>
      </c>
      <c r="I51" s="84">
        <f t="shared" si="43"/>
        <v>0.50524011289385307</v>
      </c>
      <c r="J51" s="84">
        <f t="shared" si="43"/>
        <v>0.59858788966252241</v>
      </c>
      <c r="K51" s="84">
        <f t="shared" si="43"/>
        <v>0.58446856078680853</v>
      </c>
      <c r="L51" s="84">
        <f t="shared" si="43"/>
        <v>0.4443234803313606</v>
      </c>
      <c r="M51" s="84">
        <f t="shared" si="43"/>
        <v>0.6208466975128627</v>
      </c>
      <c r="N51" s="84">
        <f t="shared" si="43"/>
        <v>0.8793592981780971</v>
      </c>
      <c r="O51" s="84">
        <f t="shared" si="43"/>
        <v>0.85345612112869462</v>
      </c>
      <c r="P51" s="84">
        <f t="shared" si="43"/>
        <v>0.54467940790995928</v>
      </c>
      <c r="Q51" s="84">
        <f t="shared" si="43"/>
        <v>0.87919832066747972</v>
      </c>
      <c r="R51" s="84">
        <f t="shared" si="43"/>
        <v>0.66086677465207166</v>
      </c>
      <c r="S51" s="84">
        <f t="shared" ref="S51" si="46">W221/W$211</f>
        <v>0.73666472008610484</v>
      </c>
      <c r="T51" s="84">
        <f t="shared" ref="T51" si="47">X221/X$211</f>
        <v>0.55093484262982284</v>
      </c>
      <c r="U51" s="84">
        <f t="shared" ref="U51" si="48">Y221/Y$211</f>
        <v>0.53945240277650952</v>
      </c>
      <c r="V51" s="84">
        <f t="shared" ref="V51" si="49">Z221/Z$211</f>
        <v>0.8148339596938553</v>
      </c>
      <c r="W51" s="84">
        <f t="shared" ref="W51" si="50">AA221/AA$211</f>
        <v>0.56073621825610032</v>
      </c>
      <c r="X51" s="84">
        <f t="shared" ref="X51" si="51">AB221/AB$211</f>
        <v>-1.8854071504159244</v>
      </c>
      <c r="Y51" s="84" t="e">
        <f t="shared" ref="Y51" si="52">AC221/AC$211</f>
        <v>#DIV/0!</v>
      </c>
      <c r="Z51" s="84">
        <f t="shared" ref="Z51" si="53">AD221/AD$211</f>
        <v>0.54280297799657606</v>
      </c>
      <c r="AA51" s="84">
        <f t="shared" ref="AA51" si="54">AE221/AE$211</f>
        <v>0.69747938210701466</v>
      </c>
      <c r="AB51" s="84">
        <f t="shared" ref="AB51" si="55">AF221/AF$211</f>
        <v>0.42339697436559043</v>
      </c>
      <c r="AC51" s="84">
        <f t="shared" ref="AC51" si="56">AG221/AG$211</f>
        <v>0.8012931909944836</v>
      </c>
      <c r="AD51" s="84">
        <f t="shared" ref="AD51" si="57">AH221/AH$211</f>
        <v>0.54127022376621092</v>
      </c>
      <c r="AE51" s="84">
        <f t="shared" ref="AE51" si="58">AI221/AI$211</f>
        <v>0.49093663795515813</v>
      </c>
      <c r="AF51" s="224">
        <f t="shared" ref="AF51" si="59">AJ221/AJ$211</f>
        <v>0.49433761554419653</v>
      </c>
      <c r="AG51" s="226"/>
      <c r="AH51" s="218"/>
    </row>
    <row r="52" spans="1:34" s="179" customFormat="1" x14ac:dyDescent="0.35">
      <c r="A52"/>
      <c r="B52"/>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226"/>
      <c r="AH52" s="218"/>
    </row>
    <row r="61" spans="1:34" s="100" customFormat="1" ht="12.45" x14ac:dyDescent="0.35">
      <c r="A61" s="100" t="s">
        <v>134</v>
      </c>
    </row>
    <row r="63" spans="1:34" x14ac:dyDescent="0.35">
      <c r="A63" s="85"/>
    </row>
    <row r="64" spans="1:34" x14ac:dyDescent="0.35">
      <c r="A64" t="s">
        <v>21</v>
      </c>
      <c r="B64" t="s">
        <v>22</v>
      </c>
    </row>
    <row r="65" spans="1:22" x14ac:dyDescent="0.35">
      <c r="A65" t="s">
        <v>23</v>
      </c>
      <c r="B65" t="s">
        <v>135</v>
      </c>
    </row>
    <row r="66" spans="1:22" x14ac:dyDescent="0.35">
      <c r="A66" t="s">
        <v>25</v>
      </c>
      <c r="B66" t="s">
        <v>173</v>
      </c>
    </row>
    <row r="67" spans="1:22" x14ac:dyDescent="0.35">
      <c r="A67" t="s">
        <v>27</v>
      </c>
      <c r="B67" t="s">
        <v>66</v>
      </c>
    </row>
    <row r="68" spans="1:22" x14ac:dyDescent="0.35">
      <c r="A68" t="s">
        <v>29</v>
      </c>
      <c r="B68" t="s">
        <v>82</v>
      </c>
    </row>
    <row r="69" spans="1:22" x14ac:dyDescent="0.35">
      <c r="A69" t="s">
        <v>136</v>
      </c>
      <c r="B69" t="s">
        <v>137</v>
      </c>
    </row>
    <row r="70" spans="1:22" x14ac:dyDescent="0.35">
      <c r="A70" t="s">
        <v>138</v>
      </c>
      <c r="B70" s="97" t="s">
        <v>36</v>
      </c>
    </row>
    <row r="71" spans="1:22" x14ac:dyDescent="0.35">
      <c r="A71" t="s">
        <v>139</v>
      </c>
      <c r="B71" t="s">
        <v>36</v>
      </c>
    </row>
    <row r="72" spans="1:22" x14ac:dyDescent="0.35">
      <c r="A72" t="s">
        <v>140</v>
      </c>
      <c r="B72" s="97" t="s">
        <v>51</v>
      </c>
    </row>
    <row r="73" spans="1:22" x14ac:dyDescent="0.35">
      <c r="A73" t="s">
        <v>141</v>
      </c>
      <c r="B73" s="97">
        <v>0.01</v>
      </c>
    </row>
    <row r="74" spans="1:22" x14ac:dyDescent="0.35">
      <c r="A74" t="s">
        <v>33</v>
      </c>
      <c r="B74" t="s">
        <v>34</v>
      </c>
    </row>
    <row r="75" spans="1:22" x14ac:dyDescent="0.35">
      <c r="A75" t="s">
        <v>37</v>
      </c>
      <c r="B75" t="s">
        <v>36</v>
      </c>
    </row>
    <row r="76" spans="1:22" x14ac:dyDescent="0.35">
      <c r="A76" t="s">
        <v>38</v>
      </c>
      <c r="B76" t="s">
        <v>36</v>
      </c>
    </row>
    <row r="77" spans="1:22" x14ac:dyDescent="0.35">
      <c r="A77" t="s">
        <v>39</v>
      </c>
      <c r="B77" t="s">
        <v>36</v>
      </c>
    </row>
    <row r="78" spans="1:22" x14ac:dyDescent="0.35">
      <c r="A78" t="s">
        <v>40</v>
      </c>
      <c r="B78" t="s">
        <v>45</v>
      </c>
    </row>
    <row r="79" spans="1:22" x14ac:dyDescent="0.35">
      <c r="A79" t="s">
        <v>42</v>
      </c>
      <c r="B79" t="s">
        <v>43</v>
      </c>
      <c r="V79" s="52"/>
    </row>
    <row r="80" spans="1:22" x14ac:dyDescent="0.35">
      <c r="V80" s="52"/>
    </row>
    <row r="81" spans="1:37" x14ac:dyDescent="0.35">
      <c r="A81" t="s">
        <v>36</v>
      </c>
      <c r="B81" t="s">
        <v>142</v>
      </c>
      <c r="C81" t="s">
        <v>143</v>
      </c>
      <c r="D81" t="s">
        <v>44</v>
      </c>
      <c r="E81" t="s">
        <v>45</v>
      </c>
      <c r="F81" t="s">
        <v>67</v>
      </c>
      <c r="G81" s="52" t="s">
        <v>180</v>
      </c>
      <c r="H81" t="s">
        <v>181</v>
      </c>
      <c r="I81" s="52" t="s">
        <v>182</v>
      </c>
      <c r="J81" t="s">
        <v>183</v>
      </c>
      <c r="K81" s="52" t="s">
        <v>184</v>
      </c>
      <c r="L81" s="52" t="s">
        <v>185</v>
      </c>
      <c r="M81" t="s">
        <v>186</v>
      </c>
      <c r="N81" t="s">
        <v>187</v>
      </c>
      <c r="O81" t="s">
        <v>188</v>
      </c>
      <c r="P81" t="s">
        <v>189</v>
      </c>
      <c r="Q81" t="s">
        <v>190</v>
      </c>
      <c r="R81" t="s">
        <v>191</v>
      </c>
      <c r="S81" s="52" t="s">
        <v>192</v>
      </c>
      <c r="T81" t="s">
        <v>193</v>
      </c>
      <c r="U81" t="s">
        <v>194</v>
      </c>
      <c r="V81" t="s">
        <v>195</v>
      </c>
      <c r="W81" s="52" t="s">
        <v>196</v>
      </c>
      <c r="X81" s="52" t="s">
        <v>197</v>
      </c>
      <c r="Y81" t="s">
        <v>198</v>
      </c>
      <c r="Z81" s="52" t="s">
        <v>199</v>
      </c>
      <c r="AA81" s="52" t="s">
        <v>124</v>
      </c>
      <c r="AB81" s="52" t="s">
        <v>200</v>
      </c>
      <c r="AC81" s="52" t="s">
        <v>127</v>
      </c>
      <c r="AD81" t="s">
        <v>128</v>
      </c>
      <c r="AE81" s="52" t="s">
        <v>201</v>
      </c>
      <c r="AF81" s="52" t="s">
        <v>130</v>
      </c>
      <c r="AG81" t="s">
        <v>129</v>
      </c>
      <c r="AH81" s="52" t="s">
        <v>202</v>
      </c>
      <c r="AI81" s="52" t="s">
        <v>203</v>
      </c>
      <c r="AJ81" t="s">
        <v>204</v>
      </c>
      <c r="AK81" s="52"/>
    </row>
    <row r="82" spans="1:37" x14ac:dyDescent="0.35">
      <c r="B82" t="s">
        <v>144</v>
      </c>
      <c r="D82" t="s">
        <v>85</v>
      </c>
      <c r="E82">
        <v>1680.1986999999999</v>
      </c>
      <c r="F82">
        <v>0.69864557000000005</v>
      </c>
      <c r="G82" s="52"/>
      <c r="H82">
        <v>43.280492000000002</v>
      </c>
      <c r="I82" s="52">
        <v>4.7333386999999998E-2</v>
      </c>
      <c r="J82">
        <v>0</v>
      </c>
      <c r="K82" s="52">
        <v>7.5653177000000002E-2</v>
      </c>
      <c r="L82" s="52">
        <v>0.29958526000000002</v>
      </c>
      <c r="M82" s="52">
        <v>0.48161082</v>
      </c>
      <c r="N82" s="52">
        <v>2.7760596</v>
      </c>
      <c r="O82">
        <v>2.0259763E-2</v>
      </c>
      <c r="P82">
        <v>1585.5255</v>
      </c>
      <c r="Q82" s="52">
        <v>1.8283383</v>
      </c>
      <c r="R82" s="52">
        <v>12.263503</v>
      </c>
      <c r="S82" s="52">
        <v>2.2622619E-2</v>
      </c>
      <c r="T82">
        <v>3.8361252000000001</v>
      </c>
      <c r="U82" s="52">
        <v>6.7363828999999997</v>
      </c>
      <c r="V82" s="52">
        <v>4.5757019000000001E-5</v>
      </c>
      <c r="W82" s="52">
        <v>2.2133907000000002</v>
      </c>
      <c r="X82" s="52">
        <v>1.308081</v>
      </c>
      <c r="Y82" s="52">
        <v>-0.15070183000000001</v>
      </c>
      <c r="Z82" s="52">
        <v>1.7716009E-3</v>
      </c>
      <c r="AA82" s="52">
        <v>0.75751409000000003</v>
      </c>
      <c r="AB82" s="52">
        <v>0.26609270000000002</v>
      </c>
      <c r="AC82" s="52">
        <v>0</v>
      </c>
      <c r="AD82" s="52">
        <v>1.2123673999999999E-2</v>
      </c>
      <c r="AE82" s="52">
        <v>7.2484722999999998E-4</v>
      </c>
      <c r="AF82" s="52">
        <v>6.8572576999999999</v>
      </c>
      <c r="AG82">
        <v>2.2037301999999999</v>
      </c>
      <c r="AH82" s="52">
        <v>0.55738188</v>
      </c>
      <c r="AI82" s="52">
        <v>8.1218026999999999</v>
      </c>
      <c r="AJ82" s="52">
        <v>0.15745238</v>
      </c>
      <c r="AK82" s="52"/>
    </row>
    <row r="83" spans="1:37" x14ac:dyDescent="0.35">
      <c r="B83" t="s">
        <v>145</v>
      </c>
      <c r="D83" t="s">
        <v>85</v>
      </c>
      <c r="E83">
        <v>165.10278</v>
      </c>
      <c r="F83">
        <v>4.4418266999999997E-2</v>
      </c>
      <c r="G83" s="52"/>
      <c r="H83" s="52">
        <v>4.0477268999999998</v>
      </c>
      <c r="I83" s="52">
        <v>2.2126453000000001E-2</v>
      </c>
      <c r="J83">
        <v>0</v>
      </c>
      <c r="K83" s="52">
        <v>6.9746408999999997E-3</v>
      </c>
      <c r="L83" s="52">
        <v>0.18357729</v>
      </c>
      <c r="M83">
        <v>0.17254064</v>
      </c>
      <c r="N83" s="52">
        <v>1.5579261</v>
      </c>
      <c r="O83">
        <v>1.205372E-2</v>
      </c>
      <c r="P83" s="52">
        <v>148.25807</v>
      </c>
      <c r="Q83" s="52">
        <v>0.42415129000000001</v>
      </c>
      <c r="R83" s="52">
        <v>0.58691831000000005</v>
      </c>
      <c r="S83" s="52">
        <v>1.2224347999999999E-3</v>
      </c>
      <c r="T83" s="52">
        <v>2.3506678999999999</v>
      </c>
      <c r="U83" s="52">
        <v>0.32601873999999997</v>
      </c>
      <c r="V83" s="52">
        <v>1.9097271000000002E-5</v>
      </c>
      <c r="W83" s="52">
        <v>2.1797418999999998</v>
      </c>
      <c r="X83" s="52">
        <v>0.21709353000000001</v>
      </c>
      <c r="Y83">
        <v>-6.5206297999999996E-2</v>
      </c>
      <c r="Z83" s="52">
        <v>1.847923E-4</v>
      </c>
      <c r="AA83" s="52">
        <v>0.45213772000000002</v>
      </c>
      <c r="AB83" s="52">
        <v>0.34674927</v>
      </c>
      <c r="AC83" s="52">
        <v>0</v>
      </c>
      <c r="AD83" s="52">
        <v>7.3946187999999998E-3</v>
      </c>
      <c r="AE83" s="52">
        <v>5.2896026000000001E-5</v>
      </c>
      <c r="AF83" s="52">
        <v>0.58059486999999999</v>
      </c>
      <c r="AG83" s="52">
        <v>9.7220919000000003E-2</v>
      </c>
      <c r="AH83" s="52">
        <v>0.33122033000000001</v>
      </c>
      <c r="AI83" s="52">
        <v>2.5821982999999999</v>
      </c>
      <c r="AJ83" s="52">
        <v>0.37899121000000002</v>
      </c>
    </row>
    <row r="84" spans="1:37" x14ac:dyDescent="0.35">
      <c r="A84">
        <v>1</v>
      </c>
      <c r="B84" t="s">
        <v>206</v>
      </c>
      <c r="C84" t="s">
        <v>207</v>
      </c>
      <c r="D84" t="s">
        <v>85</v>
      </c>
      <c r="E84">
        <v>32.464080000000003</v>
      </c>
      <c r="F84">
        <v>0</v>
      </c>
      <c r="G84" s="52"/>
      <c r="H84" s="52">
        <v>0.86272044000000003</v>
      </c>
      <c r="I84" s="52">
        <v>0</v>
      </c>
      <c r="J84" s="52">
        <v>0</v>
      </c>
      <c r="K84" s="52">
        <v>0</v>
      </c>
      <c r="L84" s="52">
        <v>0</v>
      </c>
      <c r="M84" s="52">
        <v>0</v>
      </c>
      <c r="N84" s="52">
        <v>0</v>
      </c>
      <c r="O84">
        <v>0</v>
      </c>
      <c r="P84">
        <v>31.593228</v>
      </c>
      <c r="Q84" s="52">
        <v>0</v>
      </c>
      <c r="R84" s="52">
        <v>0</v>
      </c>
      <c r="S84" s="52">
        <v>0</v>
      </c>
      <c r="T84" s="52">
        <v>0</v>
      </c>
      <c r="U84" s="52">
        <v>0</v>
      </c>
      <c r="V84" s="52">
        <v>0</v>
      </c>
      <c r="W84" s="52">
        <v>0</v>
      </c>
      <c r="X84" s="52">
        <v>0</v>
      </c>
      <c r="Y84" s="52">
        <v>0</v>
      </c>
      <c r="Z84" s="52">
        <v>0</v>
      </c>
      <c r="AA84" s="52">
        <v>0</v>
      </c>
      <c r="AB84" s="52">
        <v>0</v>
      </c>
      <c r="AC84" s="52">
        <v>0</v>
      </c>
      <c r="AD84" s="52">
        <v>0</v>
      </c>
      <c r="AE84" s="52">
        <v>0</v>
      </c>
      <c r="AF84" s="52">
        <v>0</v>
      </c>
      <c r="AG84" s="52">
        <v>0</v>
      </c>
      <c r="AH84" s="52">
        <v>0</v>
      </c>
      <c r="AI84" s="52">
        <v>8.1321121E-3</v>
      </c>
      <c r="AJ84">
        <v>0</v>
      </c>
      <c r="AK84" s="52"/>
    </row>
    <row r="85" spans="1:37" x14ac:dyDescent="0.35">
      <c r="A85">
        <v>2</v>
      </c>
      <c r="B85" t="s">
        <v>210</v>
      </c>
      <c r="C85" t="s">
        <v>207</v>
      </c>
      <c r="D85" t="s">
        <v>85</v>
      </c>
      <c r="E85">
        <v>37.015259999999998</v>
      </c>
      <c r="F85" s="52">
        <v>1.6986161000000001E-6</v>
      </c>
      <c r="G85" s="52"/>
      <c r="H85" s="52">
        <v>0.97091678999999997</v>
      </c>
      <c r="I85" s="52">
        <v>1.2502249E-11</v>
      </c>
      <c r="J85" s="52">
        <v>0</v>
      </c>
      <c r="K85" s="52">
        <v>1.0599066E-11</v>
      </c>
      <c r="L85" s="52">
        <v>4.2919623999999998E-10</v>
      </c>
      <c r="M85" s="52">
        <v>3.0818773000000001E-9</v>
      </c>
      <c r="N85" s="52">
        <v>3.5512395000000001E-9</v>
      </c>
      <c r="O85" s="52">
        <v>3.6437723999999997E-11</v>
      </c>
      <c r="P85">
        <v>35.555428999999997</v>
      </c>
      <c r="Q85" s="52">
        <v>7.1355837999999998E-10</v>
      </c>
      <c r="R85" s="52">
        <v>4.4284671999999999E-10</v>
      </c>
      <c r="S85" s="52">
        <v>3.6186646000000001E-12</v>
      </c>
      <c r="T85" s="52">
        <v>5.4957662E-9</v>
      </c>
      <c r="U85" s="52">
        <v>2.5202970000000002E-10</v>
      </c>
      <c r="V85" s="52">
        <v>8.2465744999999998E-13</v>
      </c>
      <c r="W85" s="52">
        <v>9.0728607999999999E-10</v>
      </c>
      <c r="X85" s="52">
        <v>1.466446E-9</v>
      </c>
      <c r="Y85" s="52">
        <v>3.5425467000000001E-8</v>
      </c>
      <c r="Z85" s="52">
        <v>3.9500887000000001E-13</v>
      </c>
      <c r="AA85" s="52">
        <v>1.0344740000000001E-9</v>
      </c>
      <c r="AB85" s="52">
        <v>1.7523928999999999E-7</v>
      </c>
      <c r="AC85" s="52">
        <v>0</v>
      </c>
      <c r="AD85" s="52">
        <v>1.6985971000000002E-11</v>
      </c>
      <c r="AE85" s="52">
        <v>8.7219458000000003E-14</v>
      </c>
      <c r="AF85" s="52">
        <v>3.8549268000000003E-8</v>
      </c>
      <c r="AG85" s="52">
        <v>2.1996918999999999E-8</v>
      </c>
      <c r="AH85" s="52">
        <v>7.1383620999999996E-10</v>
      </c>
      <c r="AI85" s="52">
        <v>0.48891184999999998</v>
      </c>
      <c r="AJ85" s="52">
        <v>3.2005197000000001E-7</v>
      </c>
      <c r="AK85" s="52"/>
    </row>
    <row r="86" spans="1:37" x14ac:dyDescent="0.35">
      <c r="A86">
        <v>3</v>
      </c>
      <c r="B86" t="s">
        <v>208</v>
      </c>
      <c r="C86" t="s">
        <v>147</v>
      </c>
      <c r="D86" t="s">
        <v>85</v>
      </c>
      <c r="E86">
        <v>37.763742999999998</v>
      </c>
      <c r="F86">
        <v>0</v>
      </c>
      <c r="G86" s="52"/>
      <c r="H86">
        <v>0.99874963000000005</v>
      </c>
      <c r="I86">
        <v>0</v>
      </c>
      <c r="J86" s="52">
        <v>0</v>
      </c>
      <c r="K86" s="52">
        <v>0</v>
      </c>
      <c r="L86" s="52">
        <v>-4.6739296000000002E-28</v>
      </c>
      <c r="M86" s="52">
        <v>-2.8681826000000003E-26</v>
      </c>
      <c r="N86" s="52">
        <v>-4.1216023000000001E-29</v>
      </c>
      <c r="O86" s="52">
        <v>-5.2102313999999997E-28</v>
      </c>
      <c r="P86">
        <v>36.574680000000001</v>
      </c>
      <c r="Q86" s="52">
        <v>0</v>
      </c>
      <c r="R86" s="52">
        <v>-1.9926450000000001E-27</v>
      </c>
      <c r="S86" s="52">
        <v>1.0470121E-22</v>
      </c>
      <c r="T86" s="52">
        <v>-5.9848669E-27</v>
      </c>
      <c r="U86" s="52">
        <v>-1.0935247E-27</v>
      </c>
      <c r="V86" s="52">
        <v>4.4591210000000001E-21</v>
      </c>
      <c r="W86" s="52">
        <v>-1.8931759999999999E-26</v>
      </c>
      <c r="X86" s="52">
        <v>-7.9035471000000001E-26</v>
      </c>
      <c r="Y86">
        <v>0</v>
      </c>
      <c r="Z86">
        <v>0</v>
      </c>
      <c r="AA86" s="52">
        <v>-3.4756047999999999E-30</v>
      </c>
      <c r="AB86" s="52">
        <v>-6.2583306999999999E-27</v>
      </c>
      <c r="AC86">
        <v>0</v>
      </c>
      <c r="AD86" s="52">
        <v>-1.6892447000000001E-30</v>
      </c>
      <c r="AE86">
        <v>0</v>
      </c>
      <c r="AF86">
        <v>0</v>
      </c>
      <c r="AG86">
        <v>0</v>
      </c>
      <c r="AH86" s="52">
        <v>-1.0401135999999999E-27</v>
      </c>
      <c r="AI86">
        <v>0.19031305000000001</v>
      </c>
      <c r="AJ86">
        <v>0</v>
      </c>
    </row>
    <row r="87" spans="1:37" x14ac:dyDescent="0.35">
      <c r="A87">
        <v>4</v>
      </c>
      <c r="B87" t="s">
        <v>212</v>
      </c>
      <c r="C87" t="s">
        <v>207</v>
      </c>
      <c r="D87" t="s">
        <v>85</v>
      </c>
      <c r="E87">
        <v>52.984577999999999</v>
      </c>
      <c r="F87" s="52">
        <v>0.65405667999999995</v>
      </c>
      <c r="G87" s="52"/>
      <c r="H87">
        <v>0.50874428999999999</v>
      </c>
      <c r="I87" s="52">
        <v>2.5201419999999999E-2</v>
      </c>
      <c r="J87" s="52">
        <v>0</v>
      </c>
      <c r="K87" s="52">
        <v>6.8501037000000001E-2</v>
      </c>
      <c r="L87" s="52">
        <v>0.11599946999999999</v>
      </c>
      <c r="M87" s="52">
        <v>0.30905504</v>
      </c>
      <c r="N87" s="52">
        <v>1.2174285</v>
      </c>
      <c r="O87" s="52">
        <v>8.2052902999999993E-3</v>
      </c>
      <c r="P87">
        <v>19.174795</v>
      </c>
      <c r="Q87" s="52">
        <v>1.4040022000000001</v>
      </c>
      <c r="R87" s="52">
        <v>11.645939</v>
      </c>
      <c r="S87" s="52">
        <v>2.134515E-2</v>
      </c>
      <c r="T87" s="52">
        <v>1.4853483999999999</v>
      </c>
      <c r="U87" s="52">
        <v>6.3935462999999997</v>
      </c>
      <c r="V87" s="52">
        <v>2.6658054999999998E-5</v>
      </c>
      <c r="W87" s="52">
        <v>3.3645619000000002E-2</v>
      </c>
      <c r="X87" s="52">
        <v>1.0909633999999999</v>
      </c>
      <c r="Y87" s="52">
        <v>-8.5506225000000005E-2</v>
      </c>
      <c r="Z87" s="52">
        <v>1.5836123E-3</v>
      </c>
      <c r="AA87" s="52">
        <v>0.30530213</v>
      </c>
      <c r="AB87" s="52">
        <v>-8.0735826999999996E-2</v>
      </c>
      <c r="AC87">
        <v>0</v>
      </c>
      <c r="AD87" s="52">
        <v>4.7287138999999997E-3</v>
      </c>
      <c r="AE87" s="52">
        <v>6.7049394000000002E-4</v>
      </c>
      <c r="AF87">
        <v>6.2757807999999997</v>
      </c>
      <c r="AG87">
        <v>2.1060642999999999</v>
      </c>
      <c r="AH87" s="52">
        <v>0.22614690000000001</v>
      </c>
      <c r="AI87">
        <v>0.29541425999999998</v>
      </c>
      <c r="AJ87">
        <v>-0.22167484000000001</v>
      </c>
    </row>
    <row r="88" spans="1:37" x14ac:dyDescent="0.35">
      <c r="A88">
        <v>5</v>
      </c>
      <c r="B88" t="s">
        <v>213</v>
      </c>
      <c r="C88" t="s">
        <v>207</v>
      </c>
      <c r="D88" t="s">
        <v>85</v>
      </c>
      <c r="E88">
        <v>102.02469000000001</v>
      </c>
      <c r="F88" s="52">
        <v>0</v>
      </c>
      <c r="G88" s="52"/>
      <c r="H88" s="52">
        <v>2.6998679999999999</v>
      </c>
      <c r="I88" s="52">
        <v>0</v>
      </c>
      <c r="J88" s="52">
        <v>0</v>
      </c>
      <c r="K88" s="52">
        <v>0</v>
      </c>
      <c r="L88" s="52">
        <v>0</v>
      </c>
      <c r="M88" s="52">
        <v>0</v>
      </c>
      <c r="N88" s="52">
        <v>0</v>
      </c>
      <c r="O88" s="52">
        <v>0</v>
      </c>
      <c r="P88">
        <v>98.870433000000006</v>
      </c>
      <c r="Q88" s="52">
        <v>0</v>
      </c>
      <c r="R88" s="52">
        <v>0</v>
      </c>
      <c r="S88" s="52">
        <v>0</v>
      </c>
      <c r="T88" s="52">
        <v>0</v>
      </c>
      <c r="U88" s="52">
        <v>0</v>
      </c>
      <c r="V88" s="52">
        <v>0</v>
      </c>
      <c r="W88" s="52">
        <v>0</v>
      </c>
      <c r="X88" s="52">
        <v>0</v>
      </c>
      <c r="Y88" s="52">
        <v>0</v>
      </c>
      <c r="Z88" s="52">
        <v>0</v>
      </c>
      <c r="AA88" s="52">
        <v>0</v>
      </c>
      <c r="AB88" s="52">
        <v>0</v>
      </c>
      <c r="AC88">
        <v>0</v>
      </c>
      <c r="AD88" s="52">
        <v>0</v>
      </c>
      <c r="AE88" s="52">
        <v>0</v>
      </c>
      <c r="AF88" s="52">
        <v>0</v>
      </c>
      <c r="AG88" s="52">
        <v>0</v>
      </c>
      <c r="AH88" s="52">
        <v>0</v>
      </c>
      <c r="AI88">
        <v>0.45438634</v>
      </c>
      <c r="AJ88" s="52">
        <v>0</v>
      </c>
    </row>
    <row r="89" spans="1:37" x14ac:dyDescent="0.35">
      <c r="A89">
        <v>6</v>
      </c>
      <c r="B89" t="s">
        <v>209</v>
      </c>
      <c r="C89" t="s">
        <v>207</v>
      </c>
      <c r="D89" t="s">
        <v>85</v>
      </c>
      <c r="E89">
        <v>165.21351999999999</v>
      </c>
      <c r="F89" s="52">
        <v>1.6893198999999999E-4</v>
      </c>
      <c r="G89" s="52"/>
      <c r="H89">
        <v>4.3889752</v>
      </c>
      <c r="I89" s="52">
        <v>5.5146499999999998E-6</v>
      </c>
      <c r="J89">
        <v>0</v>
      </c>
      <c r="K89" s="52">
        <v>1.7749855E-4</v>
      </c>
      <c r="L89" s="52">
        <v>8.4975705000000007E-6</v>
      </c>
      <c r="M89" s="52">
        <v>1.5132875E-5</v>
      </c>
      <c r="N89" s="52">
        <v>7.0508861000000004E-4</v>
      </c>
      <c r="O89" s="52">
        <v>7.5214798999999998E-7</v>
      </c>
      <c r="P89">
        <v>160.72712000000001</v>
      </c>
      <c r="Q89" s="52">
        <v>1.8478152E-4</v>
      </c>
      <c r="R89" s="52">
        <v>3.0645599999999999E-2</v>
      </c>
      <c r="S89" s="52">
        <v>5.5034204E-5</v>
      </c>
      <c r="T89" s="52">
        <v>1.0880956999999999E-4</v>
      </c>
      <c r="U89" s="52">
        <v>1.6817888E-2</v>
      </c>
      <c r="V89" s="52">
        <v>1.6923637000000001E-9</v>
      </c>
      <c r="W89" s="52">
        <v>3.2377159E-6</v>
      </c>
      <c r="X89" s="52">
        <v>2.4055155E-5</v>
      </c>
      <c r="Y89" s="52">
        <v>1.065701E-5</v>
      </c>
      <c r="Z89" s="52">
        <v>3.1962806000000001E-6</v>
      </c>
      <c r="AA89" s="52">
        <v>7.4234894999999996E-5</v>
      </c>
      <c r="AB89" s="52">
        <v>7.9075755999999999E-5</v>
      </c>
      <c r="AC89">
        <v>0</v>
      </c>
      <c r="AD89" s="52">
        <v>3.4139185E-7</v>
      </c>
      <c r="AE89" s="52">
        <v>1.4572689000000001E-6</v>
      </c>
      <c r="AF89" s="52">
        <v>8.8193902000000002E-4</v>
      </c>
      <c r="AG89" s="52">
        <v>4.4491008999999999E-4</v>
      </c>
      <c r="AH89" s="52">
        <v>1.4655153E-5</v>
      </c>
      <c r="AI89">
        <v>4.6858210999999997E-2</v>
      </c>
      <c r="AJ89" s="52">
        <v>1.3567903E-4</v>
      </c>
    </row>
    <row r="90" spans="1:37" x14ac:dyDescent="0.35">
      <c r="A90">
        <v>7</v>
      </c>
      <c r="B90" t="s">
        <v>211</v>
      </c>
      <c r="C90" t="s">
        <v>207</v>
      </c>
      <c r="D90" t="s">
        <v>85</v>
      </c>
      <c r="E90">
        <v>338.55822999999998</v>
      </c>
      <c r="F90">
        <v>0</v>
      </c>
      <c r="H90">
        <v>8.9636525000000002</v>
      </c>
      <c r="I90">
        <v>0</v>
      </c>
      <c r="J90">
        <v>0</v>
      </c>
      <c r="K90">
        <v>0</v>
      </c>
      <c r="L90">
        <v>0</v>
      </c>
      <c r="M90">
        <v>0</v>
      </c>
      <c r="N90">
        <v>0</v>
      </c>
      <c r="O90">
        <v>0</v>
      </c>
      <c r="P90">
        <v>328.25315999999998</v>
      </c>
      <c r="Q90">
        <v>0</v>
      </c>
      <c r="R90">
        <v>0</v>
      </c>
      <c r="S90">
        <v>0</v>
      </c>
      <c r="T90">
        <v>0</v>
      </c>
      <c r="U90">
        <v>0</v>
      </c>
      <c r="V90">
        <v>0</v>
      </c>
      <c r="W90">
        <v>0</v>
      </c>
      <c r="X90">
        <v>0</v>
      </c>
      <c r="Y90">
        <v>0</v>
      </c>
      <c r="Z90">
        <v>0</v>
      </c>
      <c r="AA90">
        <v>0</v>
      </c>
      <c r="AB90">
        <v>0</v>
      </c>
      <c r="AC90">
        <v>0</v>
      </c>
      <c r="AD90">
        <v>0</v>
      </c>
      <c r="AE90">
        <v>0</v>
      </c>
      <c r="AF90">
        <v>0</v>
      </c>
      <c r="AG90">
        <v>0</v>
      </c>
      <c r="AH90">
        <v>0</v>
      </c>
      <c r="AI90">
        <v>1.3414134</v>
      </c>
      <c r="AJ90">
        <v>0</v>
      </c>
    </row>
    <row r="91" spans="1:37" x14ac:dyDescent="0.35">
      <c r="A91">
        <v>8</v>
      </c>
      <c r="B91" t="s">
        <v>208</v>
      </c>
      <c r="C91" t="s">
        <v>207</v>
      </c>
      <c r="D91" t="s">
        <v>85</v>
      </c>
      <c r="E91">
        <v>749.07186000000002</v>
      </c>
      <c r="F91">
        <v>0</v>
      </c>
      <c r="H91">
        <v>19.839137999999998</v>
      </c>
      <c r="I91">
        <v>0</v>
      </c>
      <c r="J91">
        <v>0</v>
      </c>
      <c r="K91">
        <v>0</v>
      </c>
      <c r="L91" s="52">
        <v>-6.0127595999999995E-29</v>
      </c>
      <c r="M91" s="52">
        <v>-3.6897630999999998E-27</v>
      </c>
      <c r="N91" s="52">
        <v>-5.3022201999999999E-30</v>
      </c>
      <c r="O91" s="52">
        <v>-6.7026832000000001E-29</v>
      </c>
      <c r="P91">
        <v>726.51855</v>
      </c>
      <c r="Q91">
        <v>0</v>
      </c>
      <c r="R91" s="52">
        <v>-2.5634308999999998E-28</v>
      </c>
      <c r="S91" s="52">
        <v>1.3464276000000001E-23</v>
      </c>
      <c r="T91" s="52">
        <v>-7.6992102000000001E-28</v>
      </c>
      <c r="U91" s="52">
        <v>-1.4067609000000001E-28</v>
      </c>
      <c r="V91" s="52">
        <v>5.7343026000000003E-22</v>
      </c>
      <c r="W91" s="52">
        <v>-2.4354693999999999E-27</v>
      </c>
      <c r="X91" s="52">
        <v>-1.0167488999999999E-26</v>
      </c>
      <c r="Y91">
        <v>0</v>
      </c>
      <c r="Z91">
        <v>0</v>
      </c>
      <c r="AA91" s="52">
        <v>-4.4711790999999998E-31</v>
      </c>
      <c r="AB91" s="52">
        <v>-8.0510069000000001E-28</v>
      </c>
      <c r="AC91">
        <v>0</v>
      </c>
      <c r="AD91" s="52">
        <v>-2.1731226000000002E-31</v>
      </c>
      <c r="AE91">
        <v>0</v>
      </c>
      <c r="AF91">
        <v>0</v>
      </c>
      <c r="AG91">
        <v>0</v>
      </c>
      <c r="AH91" s="52">
        <v>-1.3380503E-28</v>
      </c>
      <c r="AI91">
        <v>2.7141752000000001</v>
      </c>
      <c r="AJ91">
        <v>0</v>
      </c>
    </row>
    <row r="101" spans="1:2" s="100" customFormat="1" ht="12.45" x14ac:dyDescent="0.35">
      <c r="A101" s="100" t="s">
        <v>152</v>
      </c>
    </row>
    <row r="102" spans="1:2" x14ac:dyDescent="0.35">
      <c r="A102" s="85"/>
    </row>
    <row r="103" spans="1:2" x14ac:dyDescent="0.35">
      <c r="A103" t="s">
        <v>21</v>
      </c>
      <c r="B103" t="s">
        <v>22</v>
      </c>
    </row>
    <row r="104" spans="1:2" x14ac:dyDescent="0.35">
      <c r="A104" t="s">
        <v>23</v>
      </c>
      <c r="B104" t="s">
        <v>135</v>
      </c>
    </row>
    <row r="105" spans="1:2" x14ac:dyDescent="0.35">
      <c r="A105" t="s">
        <v>25</v>
      </c>
      <c r="B105" t="s">
        <v>173</v>
      </c>
    </row>
    <row r="106" spans="1:2" x14ac:dyDescent="0.35">
      <c r="A106" t="s">
        <v>27</v>
      </c>
      <c r="B106" t="s">
        <v>66</v>
      </c>
    </row>
    <row r="107" spans="1:2" x14ac:dyDescent="0.35">
      <c r="A107" t="s">
        <v>29</v>
      </c>
      <c r="B107" t="s">
        <v>82</v>
      </c>
    </row>
    <row r="108" spans="1:2" x14ac:dyDescent="0.35">
      <c r="A108" t="s">
        <v>136</v>
      </c>
      <c r="B108" t="s">
        <v>137</v>
      </c>
    </row>
    <row r="109" spans="1:2" x14ac:dyDescent="0.35">
      <c r="A109" t="s">
        <v>138</v>
      </c>
      <c r="B109" s="97" t="s">
        <v>36</v>
      </c>
    </row>
    <row r="110" spans="1:2" x14ac:dyDescent="0.35">
      <c r="A110" t="s">
        <v>139</v>
      </c>
      <c r="B110" t="s">
        <v>36</v>
      </c>
    </row>
    <row r="111" spans="1:2" x14ac:dyDescent="0.35">
      <c r="A111" t="s">
        <v>140</v>
      </c>
      <c r="B111" t="s">
        <v>53</v>
      </c>
    </row>
    <row r="112" spans="1:2" x14ac:dyDescent="0.35">
      <c r="A112" t="s">
        <v>141</v>
      </c>
      <c r="B112" s="97">
        <v>0.01</v>
      </c>
    </row>
    <row r="113" spans="1:37" x14ac:dyDescent="0.35">
      <c r="A113" t="s">
        <v>33</v>
      </c>
      <c r="B113" t="s">
        <v>34</v>
      </c>
    </row>
    <row r="114" spans="1:37" x14ac:dyDescent="0.35">
      <c r="A114" t="s">
        <v>37</v>
      </c>
      <c r="B114" t="s">
        <v>36</v>
      </c>
    </row>
    <row r="115" spans="1:37" x14ac:dyDescent="0.35">
      <c r="A115" t="s">
        <v>38</v>
      </c>
      <c r="B115" t="s">
        <v>36</v>
      </c>
    </row>
    <row r="116" spans="1:37" x14ac:dyDescent="0.35">
      <c r="A116" t="s">
        <v>39</v>
      </c>
      <c r="B116" t="s">
        <v>36</v>
      </c>
    </row>
    <row r="117" spans="1:37" x14ac:dyDescent="0.35">
      <c r="A117" t="s">
        <v>40</v>
      </c>
      <c r="B117" t="s">
        <v>45</v>
      </c>
    </row>
    <row r="118" spans="1:37" x14ac:dyDescent="0.35">
      <c r="A118" t="s">
        <v>42</v>
      </c>
      <c r="B118" t="s">
        <v>43</v>
      </c>
      <c r="F118" s="52"/>
      <c r="G118" s="52"/>
      <c r="I118" s="52"/>
      <c r="K118" s="52"/>
      <c r="L118" s="52"/>
      <c r="O118" s="52"/>
      <c r="S118" s="52"/>
      <c r="V118" s="52"/>
      <c r="W118" s="52"/>
      <c r="Y118" s="52"/>
      <c r="Z118" s="52"/>
      <c r="AA118" s="52"/>
      <c r="AD118" s="52"/>
      <c r="AE118" s="52"/>
      <c r="AG118" s="52"/>
      <c r="AH118" s="52"/>
    </row>
    <row r="119" spans="1:37" x14ac:dyDescent="0.35">
      <c r="F119" s="52"/>
      <c r="G119" s="52"/>
      <c r="H119" s="52"/>
      <c r="I119" s="52"/>
      <c r="K119" s="52"/>
      <c r="L119" s="52"/>
      <c r="O119" s="52"/>
      <c r="S119" s="52"/>
      <c r="U119" s="52"/>
      <c r="V119" s="52"/>
      <c r="W119" s="52"/>
      <c r="X119" s="52"/>
      <c r="Y119" s="52"/>
      <c r="Z119" s="52"/>
      <c r="AA119" s="52"/>
      <c r="AD119" s="52"/>
      <c r="AE119" s="52"/>
      <c r="AG119" s="52"/>
      <c r="AH119" s="52"/>
    </row>
    <row r="120" spans="1:37" x14ac:dyDescent="0.35">
      <c r="A120" t="s">
        <v>36</v>
      </c>
      <c r="B120" t="s">
        <v>142</v>
      </c>
      <c r="C120" t="s">
        <v>143</v>
      </c>
      <c r="D120" t="s">
        <v>44</v>
      </c>
      <c r="E120" t="s">
        <v>45</v>
      </c>
      <c r="F120" t="s">
        <v>67</v>
      </c>
      <c r="G120" t="s">
        <v>180</v>
      </c>
      <c r="H120" t="s">
        <v>181</v>
      </c>
      <c r="I120" t="s">
        <v>182</v>
      </c>
      <c r="J120" t="s">
        <v>183</v>
      </c>
      <c r="K120" t="s">
        <v>184</v>
      </c>
      <c r="L120" t="s">
        <v>185</v>
      </c>
      <c r="M120" t="s">
        <v>186</v>
      </c>
      <c r="N120" t="s">
        <v>187</v>
      </c>
      <c r="O120" t="s">
        <v>188</v>
      </c>
      <c r="P120" t="s">
        <v>189</v>
      </c>
      <c r="Q120" t="s">
        <v>190</v>
      </c>
      <c r="R120" t="s">
        <v>191</v>
      </c>
      <c r="S120" t="s">
        <v>192</v>
      </c>
      <c r="T120" t="s">
        <v>193</v>
      </c>
      <c r="U120" t="s">
        <v>194</v>
      </c>
      <c r="V120" t="s">
        <v>195</v>
      </c>
      <c r="W120" t="s">
        <v>196</v>
      </c>
      <c r="X120" t="s">
        <v>197</v>
      </c>
      <c r="Y120" t="s">
        <v>198</v>
      </c>
      <c r="Z120" t="s">
        <v>199</v>
      </c>
      <c r="AA120" t="s">
        <v>124</v>
      </c>
      <c r="AB120" t="s">
        <v>200</v>
      </c>
      <c r="AC120" t="s">
        <v>127</v>
      </c>
      <c r="AD120" t="s">
        <v>128</v>
      </c>
      <c r="AE120" t="s">
        <v>201</v>
      </c>
      <c r="AF120" t="s">
        <v>130</v>
      </c>
      <c r="AG120" t="s">
        <v>129</v>
      </c>
      <c r="AH120" t="s">
        <v>202</v>
      </c>
      <c r="AI120" t="s">
        <v>203</v>
      </c>
      <c r="AJ120" t="s">
        <v>204</v>
      </c>
    </row>
    <row r="121" spans="1:37" x14ac:dyDescent="0.35">
      <c r="B121" t="s">
        <v>144</v>
      </c>
      <c r="D121" t="s">
        <v>87</v>
      </c>
      <c r="E121">
        <v>0.32644446999999999</v>
      </c>
      <c r="F121" s="52">
        <v>6.1521297999999998E-5</v>
      </c>
      <c r="G121" s="52"/>
      <c r="H121" s="52">
        <v>1.4791851000000001E-3</v>
      </c>
      <c r="I121" s="52">
        <v>8.3310193000000005E-6</v>
      </c>
      <c r="J121">
        <v>0</v>
      </c>
      <c r="K121" s="52">
        <v>2.2034393000000001E-5</v>
      </c>
      <c r="L121" s="52">
        <v>3.8013765999999999E-5</v>
      </c>
      <c r="M121">
        <v>2.0649584000000001E-3</v>
      </c>
      <c r="N121" s="52">
        <v>3.9723558999999999E-4</v>
      </c>
      <c r="O121" s="52">
        <v>3.0134270999999999E-6</v>
      </c>
      <c r="P121" s="52">
        <v>5.4470926000000003E-2</v>
      </c>
      <c r="Q121">
        <v>1.803175E-4</v>
      </c>
      <c r="R121">
        <v>3.7493800000000001E-3</v>
      </c>
      <c r="S121" s="52">
        <v>6.8227208E-6</v>
      </c>
      <c r="T121">
        <v>4.8675815E-4</v>
      </c>
      <c r="U121">
        <v>2.0583991999999999E-3</v>
      </c>
      <c r="V121" s="52">
        <v>3.4820361000000001E-9</v>
      </c>
      <c r="W121" s="52">
        <v>1.2072860999999999E-5</v>
      </c>
      <c r="X121">
        <v>0.25963332</v>
      </c>
      <c r="Y121" s="52">
        <v>-1.8412138E-5</v>
      </c>
      <c r="Z121" s="52">
        <v>5.2332604999999998E-7</v>
      </c>
      <c r="AA121" s="52">
        <v>9.9834350000000004E-5</v>
      </c>
      <c r="AB121">
        <v>4.2595167999999998E-4</v>
      </c>
      <c r="AC121">
        <v>0</v>
      </c>
      <c r="AD121" s="52">
        <v>1.5325388000000001E-6</v>
      </c>
      <c r="AE121" s="52">
        <v>2.8258903000000002E-7</v>
      </c>
      <c r="AF121">
        <v>4.9986409999999996E-4</v>
      </c>
      <c r="AG121" s="52">
        <v>4.4002263000000003E-5</v>
      </c>
      <c r="AH121" s="52">
        <v>6.7281578000000003E-5</v>
      </c>
      <c r="AI121">
        <v>5.2398083999999996E-4</v>
      </c>
      <c r="AJ121">
        <v>1.27327E-4</v>
      </c>
    </row>
    <row r="122" spans="1:37" x14ac:dyDescent="0.35">
      <c r="B122" t="s">
        <v>145</v>
      </c>
      <c r="D122" t="s">
        <v>87</v>
      </c>
      <c r="E122">
        <v>3.6702410999999999E-3</v>
      </c>
      <c r="F122" s="52">
        <v>4.8409319999999999E-5</v>
      </c>
      <c r="G122" s="52"/>
      <c r="H122" s="52">
        <v>8.0578884000000005E-5</v>
      </c>
      <c r="I122" s="52">
        <v>1.3489398E-7</v>
      </c>
      <c r="J122">
        <v>0</v>
      </c>
      <c r="K122" s="52">
        <v>2.0089479000000001E-5</v>
      </c>
      <c r="L122" s="52">
        <v>5.3784687000000004E-7</v>
      </c>
      <c r="M122" s="52">
        <v>2.5971580999999999E-6</v>
      </c>
      <c r="N122" s="52">
        <v>4.9329088000000004E-6</v>
      </c>
      <c r="O122" s="52">
        <v>6.96149E-8</v>
      </c>
      <c r="P122">
        <v>3.0432321999999999E-3</v>
      </c>
      <c r="Q122" s="52">
        <v>9.2555871999999993E-6</v>
      </c>
      <c r="R122" s="52">
        <v>2.1072185E-5</v>
      </c>
      <c r="S122" s="52">
        <v>7.3003448000000003E-7</v>
      </c>
      <c r="T122" s="52">
        <v>6.8870142000000001E-6</v>
      </c>
      <c r="U122" s="52">
        <v>1.1575435E-5</v>
      </c>
      <c r="V122" s="52">
        <v>2.8076487E-10</v>
      </c>
      <c r="W122" s="52">
        <v>2.9706901999999999E-7</v>
      </c>
      <c r="X122" s="52">
        <v>1.1517588999999999E-6</v>
      </c>
      <c r="Y122" s="52">
        <v>3.4541930999999999E-6</v>
      </c>
      <c r="Z122" s="52">
        <v>2.3304081E-7</v>
      </c>
      <c r="AA122" s="52">
        <v>1.3491496000000001E-6</v>
      </c>
      <c r="AB122" s="52">
        <v>3.4979237000000001E-4</v>
      </c>
      <c r="AC122">
        <v>0</v>
      </c>
      <c r="AD122" s="52">
        <v>2.1637976000000001E-8</v>
      </c>
      <c r="AE122" s="52">
        <v>1.6411983999999999E-7</v>
      </c>
      <c r="AF122" s="52">
        <v>1.5701828999999999E-5</v>
      </c>
      <c r="AG122" s="52">
        <v>5.0990966000000004E-6</v>
      </c>
      <c r="AH122" s="52">
        <v>2.0181925999999998E-6</v>
      </c>
      <c r="AI122" s="52">
        <v>1.7615034E-5</v>
      </c>
      <c r="AJ122" s="52">
        <v>2.324081E-5</v>
      </c>
    </row>
    <row r="123" spans="1:37" x14ac:dyDescent="0.35">
      <c r="A123">
        <v>1</v>
      </c>
      <c r="B123" t="s">
        <v>161</v>
      </c>
      <c r="C123" t="s">
        <v>147</v>
      </c>
      <c r="D123" t="s">
        <v>87</v>
      </c>
      <c r="E123">
        <v>1.5119288E-2</v>
      </c>
      <c r="F123" s="52">
        <v>1.230386E-5</v>
      </c>
      <c r="G123" s="52"/>
      <c r="H123">
        <v>1.9484651999999999E-4</v>
      </c>
      <c r="I123" s="52">
        <v>8.0457850000000008E-6</v>
      </c>
      <c r="J123">
        <v>0</v>
      </c>
      <c r="K123" s="52">
        <v>1.7119029999999999E-6</v>
      </c>
      <c r="L123" s="52">
        <v>3.5201920000000001E-5</v>
      </c>
      <c r="M123" s="52">
        <v>2.1419992E-5</v>
      </c>
      <c r="N123">
        <v>3.7230454999999998E-4</v>
      </c>
      <c r="O123" s="52">
        <v>2.7997581999999998E-6</v>
      </c>
      <c r="P123">
        <v>7.3446051000000002E-3</v>
      </c>
      <c r="Q123">
        <v>1.6603285999999999E-4</v>
      </c>
      <c r="R123">
        <v>3.6866084999999998E-3</v>
      </c>
      <c r="S123" s="52">
        <v>6.0158765000000002E-6</v>
      </c>
      <c r="T123">
        <v>4.5075306E-4</v>
      </c>
      <c r="U123">
        <v>2.0238914E-3</v>
      </c>
      <c r="V123" s="52">
        <v>2.5875990000000001E-9</v>
      </c>
      <c r="W123" s="52">
        <v>1.0582599E-5</v>
      </c>
      <c r="X123" s="52">
        <v>9.0334380000000006E-5</v>
      </c>
      <c r="Y123" s="52">
        <v>-2.1018479000000001E-5</v>
      </c>
      <c r="Z123" s="52">
        <v>2.8509887000000001E-7</v>
      </c>
      <c r="AA123" s="52">
        <v>9.2828030999999998E-5</v>
      </c>
      <c r="AB123" s="52">
        <v>-1.4383746999999999E-5</v>
      </c>
      <c r="AC123">
        <v>0</v>
      </c>
      <c r="AD123" s="52">
        <v>1.4193774000000001E-6</v>
      </c>
      <c r="AE123" s="52">
        <v>1.1667417999999999E-7</v>
      </c>
      <c r="AF123">
        <v>4.7297691E-4</v>
      </c>
      <c r="AG123" s="52">
        <v>3.7347232000000001E-5</v>
      </c>
      <c r="AH123" s="52">
        <v>5.9548003000000001E-5</v>
      </c>
      <c r="AI123">
        <v>1.0723682E-4</v>
      </c>
      <c r="AJ123" s="52">
        <v>-4.4528823999999999E-5</v>
      </c>
    </row>
    <row r="124" spans="1:37" x14ac:dyDescent="0.35">
      <c r="A124">
        <v>2</v>
      </c>
      <c r="B124" t="s">
        <v>214</v>
      </c>
      <c r="C124" t="s">
        <v>207</v>
      </c>
      <c r="D124" t="s">
        <v>87</v>
      </c>
      <c r="E124">
        <v>4.5791705000000002E-2</v>
      </c>
      <c r="F124" s="52">
        <v>7.4993745999999995E-7</v>
      </c>
      <c r="G124" s="52"/>
      <c r="H124">
        <v>1.2026463E-3</v>
      </c>
      <c r="I124" s="52">
        <v>1.0261515999999999E-7</v>
      </c>
      <c r="J124">
        <v>0</v>
      </c>
      <c r="K124" s="52">
        <v>2.2747263E-7</v>
      </c>
      <c r="L124" s="52">
        <v>2.2015544E-6</v>
      </c>
      <c r="M124" s="52">
        <v>3.7977796999999999E-6</v>
      </c>
      <c r="N124" s="52">
        <v>1.9383725E-5</v>
      </c>
      <c r="O124" s="52">
        <v>1.3821639999999999E-7</v>
      </c>
      <c r="P124">
        <v>4.4042296000000002E-2</v>
      </c>
      <c r="Q124" s="52">
        <v>4.2169868999999999E-6</v>
      </c>
      <c r="R124" s="52">
        <v>4.1428659E-5</v>
      </c>
      <c r="S124" s="52">
        <v>7.4276133000000002E-8</v>
      </c>
      <c r="T124" s="52">
        <v>2.8190433000000001E-5</v>
      </c>
      <c r="U124" s="52">
        <v>2.2782335999999999E-5</v>
      </c>
      <c r="V124" s="52">
        <v>3.1111684999999999E-10</v>
      </c>
      <c r="W124" s="52">
        <v>1.1225388E-6</v>
      </c>
      <c r="X124" s="52">
        <v>2.1215597000000001E-6</v>
      </c>
      <c r="Y124" s="52">
        <v>-9.0557707E-7</v>
      </c>
      <c r="Z124" s="52">
        <v>4.7259020999999998E-9</v>
      </c>
      <c r="AA124" s="52">
        <v>5.4790262999999997E-6</v>
      </c>
      <c r="AB124" s="52">
        <v>8.4585985999999998E-6</v>
      </c>
      <c r="AC124" s="52">
        <v>0</v>
      </c>
      <c r="AD124" s="52">
        <v>8.8606367000000001E-8</v>
      </c>
      <c r="AE124" s="52">
        <v>1.7465858E-9</v>
      </c>
      <c r="AF124" s="52">
        <v>6.7304544999999999E-6</v>
      </c>
      <c r="AG124" s="52">
        <v>1.6220221000000001E-7</v>
      </c>
      <c r="AH124" s="52">
        <v>4.9038914999999998E-6</v>
      </c>
      <c r="AI124" s="52">
        <v>3.9891953999999998E-4</v>
      </c>
      <c r="AJ124" s="52">
        <v>-3.6191134000000001E-6</v>
      </c>
      <c r="AK124" s="52"/>
    </row>
    <row r="125" spans="1:37" x14ac:dyDescent="0.35">
      <c r="A125">
        <v>3</v>
      </c>
      <c r="B125" t="s">
        <v>215</v>
      </c>
      <c r="C125" t="s">
        <v>207</v>
      </c>
      <c r="D125" t="s">
        <v>87</v>
      </c>
      <c r="E125">
        <v>0.26186323</v>
      </c>
      <c r="F125" s="52">
        <v>5.8180505999999998E-8</v>
      </c>
      <c r="G125" s="52"/>
      <c r="H125" s="52">
        <v>1.1133487E-6</v>
      </c>
      <c r="I125" s="52">
        <v>4.7725134999999999E-8</v>
      </c>
      <c r="J125">
        <v>0</v>
      </c>
      <c r="K125" s="52">
        <v>5.5388989E-9</v>
      </c>
      <c r="L125" s="52">
        <v>7.2444756E-8</v>
      </c>
      <c r="M125">
        <v>2.0371435000000001E-3</v>
      </c>
      <c r="N125" s="52">
        <v>6.1440547000000004E-7</v>
      </c>
      <c r="O125" s="52">
        <v>5.8375552999999996E-9</v>
      </c>
      <c r="P125" s="52">
        <v>4.0792615000000001E-5</v>
      </c>
      <c r="Q125" s="52">
        <v>8.1207279E-7</v>
      </c>
      <c r="R125" s="52">
        <v>2.7072396999999998E-7</v>
      </c>
      <c r="S125" s="52">
        <v>2.5336246E-9</v>
      </c>
      <c r="T125" s="52">
        <v>9.2763961999999996E-7</v>
      </c>
      <c r="U125" s="52">
        <v>1.5011564000000001E-7</v>
      </c>
      <c r="V125" s="52">
        <v>3.0255538999999998E-10</v>
      </c>
      <c r="W125" s="52">
        <v>7.0654012999999999E-8</v>
      </c>
      <c r="X125">
        <v>0.25953971999999997</v>
      </c>
      <c r="Y125" s="52">
        <v>5.7725273E-8</v>
      </c>
      <c r="Z125" s="52">
        <v>4.604766E-10</v>
      </c>
      <c r="AA125" s="52">
        <v>1.7814284000000001E-7</v>
      </c>
      <c r="AB125" s="52">
        <v>8.2084464999999994E-5</v>
      </c>
      <c r="AC125">
        <v>0</v>
      </c>
      <c r="AD125" s="52">
        <v>2.9170974000000002E-9</v>
      </c>
      <c r="AE125" s="52">
        <v>4.8425425000000003E-11</v>
      </c>
      <c r="AF125" s="52">
        <v>4.4549062999999999E-6</v>
      </c>
      <c r="AG125" s="52">
        <v>1.3937326E-6</v>
      </c>
      <c r="AH125" s="52">
        <v>8.1149123000000004E-7</v>
      </c>
      <c r="AI125" s="52">
        <v>2.0944176000000001E-7</v>
      </c>
      <c r="AJ125">
        <v>1.5223411999999999E-4</v>
      </c>
    </row>
    <row r="126" spans="1:37" x14ac:dyDescent="0.35">
      <c r="G126" s="52"/>
      <c r="I126" s="52"/>
      <c r="K126" s="52"/>
      <c r="L126" s="52"/>
      <c r="M126" s="52"/>
      <c r="N126" s="52"/>
      <c r="Q126" s="52"/>
      <c r="R126" s="52"/>
      <c r="S126" s="52"/>
      <c r="T126" s="52"/>
      <c r="U126" s="52"/>
      <c r="W126" s="52"/>
      <c r="X126" s="52"/>
      <c r="Y126" s="52"/>
      <c r="Z126" s="52"/>
      <c r="AA126" s="52"/>
      <c r="AB126" s="52"/>
      <c r="AC126" s="52"/>
      <c r="AD126" s="52"/>
      <c r="AE126" s="52"/>
      <c r="AF126" s="52"/>
      <c r="AG126" s="52"/>
      <c r="AH126" s="52"/>
      <c r="AI126" s="52"/>
      <c r="AK126" s="52"/>
    </row>
    <row r="127" spans="1:37" x14ac:dyDescent="0.35">
      <c r="G127" s="52"/>
      <c r="I127" s="52"/>
      <c r="K127" s="52"/>
      <c r="L127" s="52"/>
      <c r="M127" s="52"/>
      <c r="S127" s="52"/>
      <c r="W127" s="52"/>
      <c r="X127" s="52"/>
      <c r="Y127" s="52"/>
      <c r="Z127" s="52"/>
      <c r="AA127" s="52"/>
      <c r="AB127" s="52"/>
      <c r="AC127" s="52"/>
      <c r="AD127" s="52"/>
      <c r="AE127" s="52"/>
      <c r="AF127" s="52"/>
      <c r="AI127" s="52"/>
    </row>
    <row r="128" spans="1:37" x14ac:dyDescent="0.35">
      <c r="S128" s="52"/>
    </row>
    <row r="131" spans="1:2" s="100" customFormat="1" ht="12.45" x14ac:dyDescent="0.35">
      <c r="A131" s="100" t="s">
        <v>159</v>
      </c>
    </row>
    <row r="132" spans="1:2" x14ac:dyDescent="0.35">
      <c r="A132" s="85"/>
    </row>
    <row r="133" spans="1:2" x14ac:dyDescent="0.35">
      <c r="A133" t="s">
        <v>21</v>
      </c>
      <c r="B133" t="s">
        <v>22</v>
      </c>
    </row>
    <row r="134" spans="1:2" x14ac:dyDescent="0.35">
      <c r="A134" t="s">
        <v>23</v>
      </c>
      <c r="B134" t="s">
        <v>135</v>
      </c>
    </row>
    <row r="135" spans="1:2" x14ac:dyDescent="0.35">
      <c r="A135" t="s">
        <v>25</v>
      </c>
      <c r="B135" t="s">
        <v>173</v>
      </c>
    </row>
    <row r="136" spans="1:2" x14ac:dyDescent="0.35">
      <c r="A136" t="s">
        <v>27</v>
      </c>
      <c r="B136" t="s">
        <v>66</v>
      </c>
    </row>
    <row r="137" spans="1:2" x14ac:dyDescent="0.35">
      <c r="A137" t="s">
        <v>29</v>
      </c>
      <c r="B137" t="s">
        <v>82</v>
      </c>
    </row>
    <row r="138" spans="1:2" x14ac:dyDescent="0.35">
      <c r="A138" t="s">
        <v>136</v>
      </c>
      <c r="B138" t="s">
        <v>137</v>
      </c>
    </row>
    <row r="139" spans="1:2" x14ac:dyDescent="0.35">
      <c r="A139" t="s">
        <v>138</v>
      </c>
      <c r="B139" t="s">
        <v>36</v>
      </c>
    </row>
    <row r="140" spans="1:2" x14ac:dyDescent="0.35">
      <c r="A140" t="s">
        <v>139</v>
      </c>
      <c r="B140" t="s">
        <v>36</v>
      </c>
    </row>
    <row r="141" spans="1:2" x14ac:dyDescent="0.35">
      <c r="A141" t="s">
        <v>140</v>
      </c>
      <c r="B141" s="75" t="s">
        <v>50</v>
      </c>
    </row>
    <row r="142" spans="1:2" x14ac:dyDescent="0.35">
      <c r="A142" t="s">
        <v>141</v>
      </c>
      <c r="B142" s="97">
        <v>0.01</v>
      </c>
    </row>
    <row r="143" spans="1:2" x14ac:dyDescent="0.35">
      <c r="A143" t="s">
        <v>33</v>
      </c>
      <c r="B143" t="s">
        <v>34</v>
      </c>
    </row>
    <row r="144" spans="1:2" x14ac:dyDescent="0.35">
      <c r="A144" t="s">
        <v>37</v>
      </c>
      <c r="B144" t="s">
        <v>36</v>
      </c>
    </row>
    <row r="145" spans="1:37" x14ac:dyDescent="0.35">
      <c r="A145" t="s">
        <v>38</v>
      </c>
      <c r="B145" t="s">
        <v>36</v>
      </c>
    </row>
    <row r="146" spans="1:37" x14ac:dyDescent="0.35">
      <c r="A146" t="s">
        <v>39</v>
      </c>
      <c r="B146" t="s">
        <v>36</v>
      </c>
    </row>
    <row r="147" spans="1:37" x14ac:dyDescent="0.35">
      <c r="A147" t="s">
        <v>40</v>
      </c>
      <c r="B147" t="s">
        <v>45</v>
      </c>
    </row>
    <row r="148" spans="1:37" x14ac:dyDescent="0.35">
      <c r="A148" t="s">
        <v>42</v>
      </c>
      <c r="B148" t="s">
        <v>43</v>
      </c>
    </row>
    <row r="150" spans="1:37" x14ac:dyDescent="0.35">
      <c r="A150" t="s">
        <v>36</v>
      </c>
      <c r="B150" t="s">
        <v>142</v>
      </c>
      <c r="C150" t="s">
        <v>143</v>
      </c>
      <c r="D150" t="s">
        <v>44</v>
      </c>
      <c r="E150" t="s">
        <v>45</v>
      </c>
      <c r="F150" t="s">
        <v>67</v>
      </c>
      <c r="G150" t="s">
        <v>180</v>
      </c>
      <c r="H150" t="s">
        <v>181</v>
      </c>
      <c r="I150" t="s">
        <v>182</v>
      </c>
      <c r="J150" t="s">
        <v>183</v>
      </c>
      <c r="K150" t="s">
        <v>184</v>
      </c>
      <c r="L150" t="s">
        <v>185</v>
      </c>
      <c r="M150" t="s">
        <v>186</v>
      </c>
      <c r="N150" t="s">
        <v>187</v>
      </c>
      <c r="O150" t="s">
        <v>188</v>
      </c>
      <c r="P150" t="s">
        <v>189</v>
      </c>
      <c r="Q150" t="s">
        <v>190</v>
      </c>
      <c r="R150" t="s">
        <v>191</v>
      </c>
      <c r="S150" t="s">
        <v>192</v>
      </c>
      <c r="T150" t="s">
        <v>193</v>
      </c>
      <c r="U150" t="s">
        <v>194</v>
      </c>
      <c r="V150" t="s">
        <v>195</v>
      </c>
      <c r="W150" t="s">
        <v>196</v>
      </c>
      <c r="X150" t="s">
        <v>197</v>
      </c>
      <c r="Y150" t="s">
        <v>198</v>
      </c>
      <c r="Z150" t="s">
        <v>199</v>
      </c>
      <c r="AA150" t="s">
        <v>124</v>
      </c>
      <c r="AB150" t="s">
        <v>200</v>
      </c>
      <c r="AC150" t="s">
        <v>127</v>
      </c>
      <c r="AD150" t="s">
        <v>128</v>
      </c>
      <c r="AE150" t="s">
        <v>201</v>
      </c>
      <c r="AF150" t="s">
        <v>130</v>
      </c>
      <c r="AG150" t="s">
        <v>129</v>
      </c>
      <c r="AH150" t="s">
        <v>202</v>
      </c>
      <c r="AI150" t="s">
        <v>203</v>
      </c>
      <c r="AJ150" t="s">
        <v>204</v>
      </c>
      <c r="AK150" t="s">
        <v>205</v>
      </c>
    </row>
    <row r="151" spans="1:37" x14ac:dyDescent="0.35">
      <c r="B151" t="s">
        <v>144</v>
      </c>
      <c r="D151" t="s">
        <v>84</v>
      </c>
      <c r="E151" s="52">
        <v>19.424510999999999</v>
      </c>
      <c r="F151">
        <v>5.6273652E-2</v>
      </c>
      <c r="G151" s="52"/>
      <c r="H151" s="52">
        <v>0.37454981999999998</v>
      </c>
      <c r="I151">
        <v>1.0571746E-2</v>
      </c>
      <c r="J151" s="52">
        <v>0</v>
      </c>
      <c r="K151" s="52">
        <v>8.7648806000000003E-3</v>
      </c>
      <c r="L151">
        <v>6.5783178999999997E-2</v>
      </c>
      <c r="M151" s="52">
        <v>4.0382517999999999E-2</v>
      </c>
      <c r="N151" s="52">
        <v>0.56894964999999997</v>
      </c>
      <c r="O151">
        <v>5.0892319000000004E-3</v>
      </c>
      <c r="P151">
        <v>13.770732000000001</v>
      </c>
      <c r="Q151" s="52">
        <v>0.28131510999999998</v>
      </c>
      <c r="R151" s="52">
        <v>0.72648394000000005</v>
      </c>
      <c r="S151" s="52">
        <v>2.2422386999999999E-3</v>
      </c>
      <c r="T151" s="52">
        <v>0.84233954</v>
      </c>
      <c r="U151" s="52">
        <v>0.40008830000000001</v>
      </c>
      <c r="V151" s="52">
        <v>1.903921E-6</v>
      </c>
      <c r="W151" s="52">
        <v>1.8950418E-2</v>
      </c>
      <c r="X151" s="52">
        <v>0.20506843999999999</v>
      </c>
      <c r="Y151">
        <v>-6.5593674000000005E-2</v>
      </c>
      <c r="Z151">
        <v>2.0501412999999999E-4</v>
      </c>
      <c r="AA151">
        <v>0.16292108</v>
      </c>
      <c r="AB151">
        <v>4.9146162E-2</v>
      </c>
      <c r="AC151">
        <v>0</v>
      </c>
      <c r="AD151">
        <v>3.2747533000000001E-3</v>
      </c>
      <c r="AE151" s="52">
        <v>7.9489976000000001E-5</v>
      </c>
      <c r="AF151" s="52">
        <v>0.95093055000000004</v>
      </c>
      <c r="AG151">
        <v>0.18679854000000001</v>
      </c>
      <c r="AH151">
        <v>0.49335487</v>
      </c>
      <c r="AI151">
        <v>0.19480596999999999</v>
      </c>
      <c r="AJ151">
        <v>7.1002244000000006E-2</v>
      </c>
      <c r="AK151">
        <v>8.5937283000000007E-3</v>
      </c>
    </row>
    <row r="152" spans="1:37" x14ac:dyDescent="0.35">
      <c r="B152" t="s">
        <v>145</v>
      </c>
      <c r="D152" t="s">
        <v>84</v>
      </c>
      <c r="E152" s="52">
        <v>3.1370318000000001E-2</v>
      </c>
      <c r="F152" s="52">
        <v>7.5310696000000006E-5</v>
      </c>
      <c r="G152" s="52"/>
      <c r="H152" s="52">
        <v>1.4041003E-5</v>
      </c>
      <c r="I152" s="52">
        <v>3.1706667999999999E-7</v>
      </c>
      <c r="J152" s="52">
        <v>0</v>
      </c>
      <c r="K152" s="52">
        <v>4.3590144000000001E-7</v>
      </c>
      <c r="L152" s="52">
        <v>4.6768444E-6</v>
      </c>
      <c r="M152" s="52">
        <v>3.7186301999999999E-5</v>
      </c>
      <c r="N152" s="52">
        <v>3.2826946000000002E-5</v>
      </c>
      <c r="O152" s="52">
        <v>5.6249737E-7</v>
      </c>
      <c r="P152">
        <v>5.1626793999999998E-4</v>
      </c>
      <c r="Q152" s="52">
        <v>1.9759995E-5</v>
      </c>
      <c r="R152" s="52">
        <v>6.7223264000000006E-5</v>
      </c>
      <c r="S152" s="52">
        <v>6.2607839999999999E-4</v>
      </c>
      <c r="T152" s="52">
        <v>5.9885993000000003E-5</v>
      </c>
      <c r="U152" s="52">
        <v>3.6970727999999998E-5</v>
      </c>
      <c r="V152" s="52">
        <v>4.7490148999999998E-9</v>
      </c>
      <c r="W152" s="52">
        <v>1.2660573E-5</v>
      </c>
      <c r="X152" s="52">
        <v>5.4963707000000003E-5</v>
      </c>
      <c r="Y152" s="52">
        <v>-9.0769796999999995E-7</v>
      </c>
      <c r="Z152" s="52">
        <v>2.5001725E-8</v>
      </c>
      <c r="AA152" s="52">
        <v>9.2915111000000008E-6</v>
      </c>
      <c r="AB152" s="52">
        <v>1.8930552999999999E-5</v>
      </c>
      <c r="AC152">
        <v>0</v>
      </c>
      <c r="AD152" s="52">
        <v>3.8398216999999996E-6</v>
      </c>
      <c r="AE152" s="52">
        <v>7.0715931999999998E-9</v>
      </c>
      <c r="AF152" s="52">
        <v>2.7414398E-2</v>
      </c>
      <c r="AG152" s="52">
        <v>8.2314932999999997E-6</v>
      </c>
      <c r="AH152">
        <v>2.2778084999999998E-3</v>
      </c>
      <c r="AI152" s="52">
        <v>7.4795737999999997E-5</v>
      </c>
      <c r="AJ152" s="52">
        <v>4.7256894E-6</v>
      </c>
      <c r="AK152">
        <v>6.9517114000000005E-4</v>
      </c>
    </row>
    <row r="153" spans="1:37" x14ac:dyDescent="0.35">
      <c r="A153">
        <v>1</v>
      </c>
      <c r="B153" t="s">
        <v>148</v>
      </c>
      <c r="C153" t="s">
        <v>147</v>
      </c>
      <c r="D153" t="s">
        <v>84</v>
      </c>
      <c r="E153" s="52">
        <v>0.38255668999999998</v>
      </c>
      <c r="F153" s="52">
        <v>4.8075255000000001E-10</v>
      </c>
      <c r="G153" s="52"/>
      <c r="H153" s="52">
        <v>1.4527711E-8</v>
      </c>
      <c r="I153" s="52">
        <v>2.5129238000000002E-10</v>
      </c>
      <c r="J153" s="52">
        <v>0</v>
      </c>
      <c r="K153" s="52">
        <v>6.3499994000000002E-10</v>
      </c>
      <c r="L153" s="52">
        <v>1.1134405999999999E-8</v>
      </c>
      <c r="M153" s="52">
        <v>1.0214801E-8</v>
      </c>
      <c r="N153" s="52">
        <v>9.3104800000000001E-8</v>
      </c>
      <c r="O153" s="52">
        <v>7.2126199999999996E-10</v>
      </c>
      <c r="P153" s="52">
        <v>5.3396528000000004E-7</v>
      </c>
      <c r="Q153" s="52">
        <v>1.6341499000000001E-8</v>
      </c>
      <c r="R153" s="52">
        <v>1.0940086E-8</v>
      </c>
      <c r="S153" s="52">
        <v>2.7469752999999999E-6</v>
      </c>
      <c r="T153" s="52">
        <v>1.4257369E-7</v>
      </c>
      <c r="U153" s="52">
        <v>6.2398055E-9</v>
      </c>
      <c r="V153" s="52">
        <v>8.6564670000000001E-12</v>
      </c>
      <c r="W153" s="52">
        <v>5.3189636000000003E-9</v>
      </c>
      <c r="X153" s="52">
        <v>1.5171808E-8</v>
      </c>
      <c r="Y153" s="52">
        <v>-4.7368560000000001E-9</v>
      </c>
      <c r="Z153" s="52">
        <v>1.1406907000000001E-11</v>
      </c>
      <c r="AA153" s="52">
        <v>2.7124251999999999E-8</v>
      </c>
      <c r="AB153" s="52">
        <v>-4.1776341000000002E-9</v>
      </c>
      <c r="AC153">
        <v>0</v>
      </c>
      <c r="AD153">
        <v>6.2027469000000004E-4</v>
      </c>
      <c r="AE153" s="52">
        <v>4.4637079999999998E-12</v>
      </c>
      <c r="AF153" s="52">
        <v>4.1652095000000002E-8</v>
      </c>
      <c r="AG153" s="52">
        <v>-3.4248719000000002E-9</v>
      </c>
      <c r="AH153">
        <v>0.38191962000000002</v>
      </c>
      <c r="AI153" s="52">
        <v>1.3158343E-5</v>
      </c>
      <c r="AJ153" s="52">
        <v>-2.2657016000000001E-8</v>
      </c>
      <c r="AK153">
        <v>-0.26888342999999998</v>
      </c>
    </row>
    <row r="154" spans="1:37" x14ac:dyDescent="0.35">
      <c r="A154">
        <v>2</v>
      </c>
      <c r="B154" t="s">
        <v>149</v>
      </c>
      <c r="C154" t="s">
        <v>147</v>
      </c>
      <c r="D154" t="s">
        <v>84</v>
      </c>
      <c r="E154" s="52">
        <v>0.50711576000000003</v>
      </c>
      <c r="F154" s="52">
        <v>3.6035575000000003E-5</v>
      </c>
      <c r="G154" s="52"/>
      <c r="H154" s="52">
        <v>1.3816592E-3</v>
      </c>
      <c r="I154" s="52">
        <v>1.1698504000000001E-5</v>
      </c>
      <c r="J154" s="52">
        <v>0</v>
      </c>
      <c r="K154" s="52">
        <v>1.4575618000000001E-5</v>
      </c>
      <c r="L154" s="52">
        <v>1.8246958999999999E-4</v>
      </c>
      <c r="M154" s="52">
        <v>2.0549633000000001E-4</v>
      </c>
      <c r="N154" s="52">
        <v>1.5742012E-3</v>
      </c>
      <c r="O154" s="52">
        <v>1.3347986999999999E-5</v>
      </c>
      <c r="P154">
        <v>5.0645830000000003E-2</v>
      </c>
      <c r="Q154" s="52">
        <v>4.0784708999999999E-4</v>
      </c>
      <c r="R154" s="52">
        <v>1.7927055000000001E-3</v>
      </c>
      <c r="S154" s="52">
        <v>3.4347729000000001E-6</v>
      </c>
      <c r="T154" s="52">
        <v>2.3364841999999999E-3</v>
      </c>
      <c r="U154" s="52">
        <v>9.8770922999999997E-4</v>
      </c>
      <c r="V154" s="52">
        <v>5.7445981999999996E-9</v>
      </c>
      <c r="W154" s="52">
        <v>1.5560195999999999E-4</v>
      </c>
      <c r="X154" s="52">
        <v>1.5312356E-4</v>
      </c>
      <c r="Y154" s="52">
        <v>-5.7741953000000002E-5</v>
      </c>
      <c r="Z154" s="52">
        <v>3.8230913999999999E-7</v>
      </c>
      <c r="AA154" s="52">
        <v>4.51712E-4</v>
      </c>
      <c r="AB154">
        <v>0.15580448999999999</v>
      </c>
      <c r="AC154" s="52">
        <v>0</v>
      </c>
      <c r="AD154" s="52">
        <v>7.3629716999999999E-6</v>
      </c>
      <c r="AE154" s="52">
        <v>1.1024332E-7</v>
      </c>
      <c r="AF154" s="52">
        <v>7.9437987E-4</v>
      </c>
      <c r="AG154">
        <v>2.9599504999999998E-4</v>
      </c>
      <c r="AH154" s="52">
        <v>6.2576598000000001E-4</v>
      </c>
      <c r="AI154" s="52">
        <v>3.4125409E-4</v>
      </c>
      <c r="AJ154">
        <v>0.28894982000000002</v>
      </c>
      <c r="AK154" s="52">
        <v>-3.5935449000000002E-5</v>
      </c>
    </row>
    <row r="155" spans="1:37" x14ac:dyDescent="0.35">
      <c r="A155">
        <v>3</v>
      </c>
      <c r="B155" t="s">
        <v>151</v>
      </c>
      <c r="C155" t="s">
        <v>147</v>
      </c>
      <c r="D155" t="s">
        <v>84</v>
      </c>
      <c r="E155" s="52">
        <v>0.56345559999999995</v>
      </c>
      <c r="F155" s="52">
        <v>1.8454213E-3</v>
      </c>
      <c r="G155" s="52"/>
      <c r="H155" s="52">
        <v>8.1051214E-3</v>
      </c>
      <c r="I155" s="52">
        <v>4.9165787000000005E-4</v>
      </c>
      <c r="J155" s="52">
        <v>0</v>
      </c>
      <c r="K155" s="52">
        <v>3.7589667E-4</v>
      </c>
      <c r="L155" s="52">
        <v>3.3269777999999999E-3</v>
      </c>
      <c r="M155" s="52">
        <v>1.3983825000000001E-3</v>
      </c>
      <c r="N155" s="52">
        <v>2.9046325000000001E-2</v>
      </c>
      <c r="O155" s="52">
        <v>4.0350074999999998E-4</v>
      </c>
      <c r="P155" s="52">
        <v>0.29877229</v>
      </c>
      <c r="Q155" s="52">
        <v>1.8933708E-2</v>
      </c>
      <c r="R155" s="52">
        <v>5.0129154000000002E-2</v>
      </c>
      <c r="S155" s="52">
        <v>9.6631099000000001E-5</v>
      </c>
      <c r="T155" s="52">
        <v>4.2601238999999999E-2</v>
      </c>
      <c r="U155" s="52">
        <v>2.7581102E-2</v>
      </c>
      <c r="V155" s="52">
        <v>1.5451711000000001E-7</v>
      </c>
      <c r="W155" s="52">
        <v>1.6733988E-3</v>
      </c>
      <c r="X155" s="52">
        <v>1.5995590000000001E-2</v>
      </c>
      <c r="Y155" s="52">
        <v>-3.8395461000000001E-3</v>
      </c>
      <c r="Z155" s="52">
        <v>9.5393967000000008E-6</v>
      </c>
      <c r="AA155" s="52">
        <v>8.2615646999999997E-3</v>
      </c>
      <c r="AB155" s="52">
        <v>-5.5326298999999997E-3</v>
      </c>
      <c r="AC155">
        <v>0</v>
      </c>
      <c r="AD155">
        <v>1.3411132000000001E-4</v>
      </c>
      <c r="AE155" s="52">
        <v>3.1739796000000001E-6</v>
      </c>
      <c r="AF155" s="52">
        <v>4.9685706000000003E-2</v>
      </c>
      <c r="AG155" s="52">
        <v>8.5879774000000002E-3</v>
      </c>
      <c r="AH155">
        <v>5.7764810999999996E-3</v>
      </c>
      <c r="AI155" s="52">
        <v>1.0719859999999999E-2</v>
      </c>
      <c r="AJ155" s="52">
        <v>-1.1127197E-2</v>
      </c>
      <c r="AK155">
        <v>-1.7412481E-3</v>
      </c>
    </row>
    <row r="156" spans="1:37" x14ac:dyDescent="0.35">
      <c r="A156">
        <v>4</v>
      </c>
      <c r="B156" t="s">
        <v>216</v>
      </c>
      <c r="C156" t="s">
        <v>147</v>
      </c>
      <c r="D156" t="s">
        <v>84</v>
      </c>
      <c r="E156" s="52">
        <v>1.1532439999999999</v>
      </c>
      <c r="F156" s="52">
        <v>4.0018604000000002E-4</v>
      </c>
      <c r="G156" s="52"/>
      <c r="H156" s="52">
        <v>2.9522704E-2</v>
      </c>
      <c r="I156" s="52">
        <v>3.9669663000000003E-5</v>
      </c>
      <c r="J156" s="52">
        <v>0</v>
      </c>
      <c r="K156" s="52">
        <v>6.4740154000000001E-5</v>
      </c>
      <c r="L156" s="52">
        <v>4.7999819999999999E-4</v>
      </c>
      <c r="M156" s="52">
        <v>1.6232478000000001E-4</v>
      </c>
      <c r="N156" s="52">
        <v>4.2547237999999996E-3</v>
      </c>
      <c r="O156" s="52">
        <v>3.0496690000000002E-5</v>
      </c>
      <c r="P156" s="52">
        <v>1.0816285999999999</v>
      </c>
      <c r="Q156" s="52">
        <v>1.4300642000000001E-3</v>
      </c>
      <c r="R156" s="52">
        <v>1.0292832E-2</v>
      </c>
      <c r="S156" s="52">
        <v>1.8973984000000001E-5</v>
      </c>
      <c r="T156" s="52">
        <v>6.1462742999999999E-3</v>
      </c>
      <c r="U156" s="52">
        <v>5.6587798999999999E-3</v>
      </c>
      <c r="V156" s="52">
        <v>4.7595393E-8</v>
      </c>
      <c r="W156" s="52">
        <v>8.0146543E-5</v>
      </c>
      <c r="X156" s="52">
        <v>9.2299777999999997E-4</v>
      </c>
      <c r="Y156" s="52">
        <v>-3.6478108000000001E-4</v>
      </c>
      <c r="Z156" s="52">
        <v>1.5308863000000001E-6</v>
      </c>
      <c r="AA156" s="52">
        <v>1.1974978999999999E-3</v>
      </c>
      <c r="AB156" s="52">
        <v>-4.6290761999999999E-4</v>
      </c>
      <c r="AC156" s="52">
        <v>0</v>
      </c>
      <c r="AD156" s="52">
        <v>1.9331562999999998E-5</v>
      </c>
      <c r="AE156" s="52">
        <v>6.2236537000000002E-7</v>
      </c>
      <c r="AF156" s="52">
        <v>2.7311738000000002E-3</v>
      </c>
      <c r="AG156" s="52">
        <v>2.2650139000000001E-4</v>
      </c>
      <c r="AH156" s="52">
        <v>7.2723226999999997E-4</v>
      </c>
      <c r="AI156" s="52">
        <v>9.2518957000000002E-3</v>
      </c>
      <c r="AJ156">
        <v>-1.2176494E-3</v>
      </c>
      <c r="AK156" s="52">
        <v>-2.6658693999999999E-8</v>
      </c>
    </row>
    <row r="157" spans="1:37" x14ac:dyDescent="0.35">
      <c r="A157">
        <v>5</v>
      </c>
      <c r="B157" t="s">
        <v>217</v>
      </c>
      <c r="C157" t="s">
        <v>147</v>
      </c>
      <c r="D157" t="s">
        <v>84</v>
      </c>
      <c r="E157">
        <v>6.6050284000000001</v>
      </c>
      <c r="F157" s="52">
        <v>1.9347548999999999E-4</v>
      </c>
      <c r="G157" s="52"/>
      <c r="H157">
        <v>0.17498791</v>
      </c>
      <c r="I157" s="52">
        <v>8.1596167000000006E-6</v>
      </c>
      <c r="J157">
        <v>0</v>
      </c>
      <c r="K157" s="52">
        <v>5.4554858E-5</v>
      </c>
      <c r="L157" s="52">
        <v>6.4815674999999995E-5</v>
      </c>
      <c r="M157" s="52">
        <v>1.6699436999999999E-5</v>
      </c>
      <c r="N157">
        <v>7.3449968999999996E-4</v>
      </c>
      <c r="O157" s="52">
        <v>4.0870953999999996E-6</v>
      </c>
      <c r="P157">
        <v>6.4083779999999999</v>
      </c>
      <c r="Q157">
        <v>1.9438229E-4</v>
      </c>
      <c r="R157">
        <v>9.1060206000000005E-3</v>
      </c>
      <c r="S157" s="52">
        <v>1.6382148000000002E-5</v>
      </c>
      <c r="T157">
        <v>8.2995086999999997E-4</v>
      </c>
      <c r="U157">
        <v>4.9985947999999997E-3</v>
      </c>
      <c r="V157" s="52">
        <v>1.3043709E-9</v>
      </c>
      <c r="W157" s="52">
        <v>6.7825615999999997E-6</v>
      </c>
      <c r="X157" s="52">
        <v>5.5814623999999998E-5</v>
      </c>
      <c r="Y157" s="52">
        <v>-1.9257284999999998E-5</v>
      </c>
      <c r="Z157" s="52">
        <v>9.9664916999999997E-7</v>
      </c>
      <c r="AA157" s="52">
        <v>1.7526839E-4</v>
      </c>
      <c r="AB157" s="52">
        <v>3.5148345999999999E-6</v>
      </c>
      <c r="AC157">
        <v>0</v>
      </c>
      <c r="AD157" s="52">
        <v>2.6120055000000002E-6</v>
      </c>
      <c r="AE157" s="52">
        <v>4.4351307999999998E-7</v>
      </c>
      <c r="AF157" s="52">
        <v>2.4544497000000002E-4</v>
      </c>
      <c r="AG157" s="52">
        <v>3.1405462000000001E-6</v>
      </c>
      <c r="AH157" s="52">
        <v>1.0629301999999999E-4</v>
      </c>
      <c r="AI157">
        <v>4.8650969000000001E-3</v>
      </c>
      <c r="AJ157" s="52">
        <v>-5.2776729999999998E-6</v>
      </c>
      <c r="AK157">
        <v>0.29758651000000003</v>
      </c>
    </row>
    <row r="158" spans="1:37" x14ac:dyDescent="0.35">
      <c r="A158">
        <v>6</v>
      </c>
      <c r="B158" t="s">
        <v>146</v>
      </c>
      <c r="C158" t="s">
        <v>147</v>
      </c>
      <c r="D158" t="s">
        <v>84</v>
      </c>
      <c r="E158">
        <v>10.181741000000001</v>
      </c>
      <c r="F158">
        <v>5.3723222000000001E-2</v>
      </c>
      <c r="H158">
        <v>0.16053835999999999</v>
      </c>
      <c r="I158">
        <v>1.0020243E-2</v>
      </c>
      <c r="J158">
        <v>0</v>
      </c>
      <c r="K158" s="52">
        <v>8.2546766999999997E-3</v>
      </c>
      <c r="L158">
        <v>6.1724228999999999E-2</v>
      </c>
      <c r="M158">
        <v>3.8562418000000001E-2</v>
      </c>
      <c r="N158">
        <v>0.53330697999999999</v>
      </c>
      <c r="O158">
        <v>4.6372362000000004E-3</v>
      </c>
      <c r="P158">
        <v>5.9307903</v>
      </c>
      <c r="Q158">
        <v>0.26032933000000003</v>
      </c>
      <c r="R158">
        <v>0.65509600000000001</v>
      </c>
      <c r="S158">
        <v>1.4779913E-3</v>
      </c>
      <c r="T158">
        <v>0.79036556999999996</v>
      </c>
      <c r="U158">
        <v>0.36082513999999999</v>
      </c>
      <c r="V158" s="52">
        <v>1.6900019E-6</v>
      </c>
      <c r="W158">
        <v>1.7021822999999998E-2</v>
      </c>
      <c r="X158">
        <v>0.18788594</v>
      </c>
      <c r="Y158">
        <v>-6.1311434999999997E-2</v>
      </c>
      <c r="Z158">
        <v>1.9253987999999999E-4</v>
      </c>
      <c r="AA158" s="52">
        <v>0.15282572</v>
      </c>
      <c r="AB158">
        <v>-0.10068523</v>
      </c>
      <c r="AC158">
        <v>0</v>
      </c>
      <c r="AD158">
        <v>2.4872208999999999E-3</v>
      </c>
      <c r="AE158" s="52">
        <v>7.5132799000000004E-5</v>
      </c>
      <c r="AF158" s="52">
        <v>0.87005940000000004</v>
      </c>
      <c r="AG158">
        <v>0.17767669999999999</v>
      </c>
      <c r="AH158">
        <v>0.10192167000000001</v>
      </c>
      <c r="AI158">
        <v>0.16953990999999999</v>
      </c>
      <c r="AJ158">
        <v>-0.20560216000000001</v>
      </c>
      <c r="AK158">
        <v>-1.9027311000000002E-2</v>
      </c>
    </row>
    <row r="162" spans="1:2" s="100" customFormat="1" ht="12.45" x14ac:dyDescent="0.35">
      <c r="A162" s="100" t="s">
        <v>167</v>
      </c>
    </row>
    <row r="164" spans="1:2" x14ac:dyDescent="0.35">
      <c r="A164" t="s">
        <v>21</v>
      </c>
      <c r="B164" t="s">
        <v>22</v>
      </c>
    </row>
    <row r="165" spans="1:2" x14ac:dyDescent="0.35">
      <c r="A165" t="s">
        <v>23</v>
      </c>
      <c r="B165" t="s">
        <v>135</v>
      </c>
    </row>
    <row r="166" spans="1:2" x14ac:dyDescent="0.35">
      <c r="A166" t="s">
        <v>25</v>
      </c>
      <c r="B166" t="s">
        <v>173</v>
      </c>
    </row>
    <row r="167" spans="1:2" x14ac:dyDescent="0.35">
      <c r="A167" t="s">
        <v>27</v>
      </c>
      <c r="B167" t="s">
        <v>66</v>
      </c>
    </row>
    <row r="168" spans="1:2" x14ac:dyDescent="0.35">
      <c r="A168" t="s">
        <v>29</v>
      </c>
      <c r="B168" t="s">
        <v>82</v>
      </c>
    </row>
    <row r="169" spans="1:2" x14ac:dyDescent="0.35">
      <c r="A169" t="s">
        <v>136</v>
      </c>
      <c r="B169" t="s">
        <v>137</v>
      </c>
    </row>
    <row r="170" spans="1:2" x14ac:dyDescent="0.35">
      <c r="A170" t="s">
        <v>138</v>
      </c>
      <c r="B170" t="s">
        <v>36</v>
      </c>
    </row>
    <row r="171" spans="1:2" x14ac:dyDescent="0.35">
      <c r="A171" t="s">
        <v>139</v>
      </c>
      <c r="B171" t="s">
        <v>36</v>
      </c>
    </row>
    <row r="172" spans="1:2" x14ac:dyDescent="0.35">
      <c r="A172" t="s">
        <v>140</v>
      </c>
      <c r="B172" t="s">
        <v>62</v>
      </c>
    </row>
    <row r="173" spans="1:2" x14ac:dyDescent="0.35">
      <c r="A173" t="s">
        <v>141</v>
      </c>
      <c r="B173" s="97">
        <v>0.01</v>
      </c>
    </row>
    <row r="174" spans="1:2" x14ac:dyDescent="0.35">
      <c r="A174" t="s">
        <v>33</v>
      </c>
      <c r="B174" t="s">
        <v>34</v>
      </c>
    </row>
    <row r="175" spans="1:2" x14ac:dyDescent="0.35">
      <c r="A175" t="s">
        <v>37</v>
      </c>
      <c r="B175" t="s">
        <v>36</v>
      </c>
    </row>
    <row r="176" spans="1:2" x14ac:dyDescent="0.35">
      <c r="A176" t="s">
        <v>38</v>
      </c>
      <c r="B176" t="s">
        <v>36</v>
      </c>
    </row>
    <row r="177" spans="1:37" x14ac:dyDescent="0.35">
      <c r="A177" t="s">
        <v>39</v>
      </c>
      <c r="B177" t="s">
        <v>36</v>
      </c>
    </row>
    <row r="178" spans="1:37" x14ac:dyDescent="0.35">
      <c r="A178" t="s">
        <v>40</v>
      </c>
      <c r="B178" t="s">
        <v>45</v>
      </c>
    </row>
    <row r="179" spans="1:37" x14ac:dyDescent="0.35">
      <c r="A179" t="s">
        <v>42</v>
      </c>
      <c r="B179" t="s">
        <v>43</v>
      </c>
    </row>
    <row r="181" spans="1:37" x14ac:dyDescent="0.35">
      <c r="A181" t="s">
        <v>36</v>
      </c>
      <c r="B181" t="s">
        <v>142</v>
      </c>
      <c r="C181" t="s">
        <v>143</v>
      </c>
      <c r="D181" t="s">
        <v>44</v>
      </c>
      <c r="E181" t="s">
        <v>45</v>
      </c>
      <c r="F181" t="s">
        <v>67</v>
      </c>
      <c r="G181" t="s">
        <v>180</v>
      </c>
      <c r="H181" t="s">
        <v>181</v>
      </c>
      <c r="I181" t="s">
        <v>182</v>
      </c>
      <c r="J181" t="s">
        <v>183</v>
      </c>
      <c r="K181" t="s">
        <v>184</v>
      </c>
      <c r="L181" t="s">
        <v>185</v>
      </c>
      <c r="M181" t="s">
        <v>186</v>
      </c>
      <c r="N181" t="s">
        <v>187</v>
      </c>
      <c r="O181" t="s">
        <v>188</v>
      </c>
      <c r="P181" t="s">
        <v>189</v>
      </c>
      <c r="Q181" t="s">
        <v>190</v>
      </c>
      <c r="R181" t="s">
        <v>191</v>
      </c>
      <c r="S181" t="s">
        <v>192</v>
      </c>
      <c r="T181" t="s">
        <v>193</v>
      </c>
      <c r="U181" t="s">
        <v>194</v>
      </c>
      <c r="V181" t="s">
        <v>195</v>
      </c>
      <c r="W181" t="s">
        <v>196</v>
      </c>
      <c r="X181" t="s">
        <v>197</v>
      </c>
      <c r="Y181" t="s">
        <v>198</v>
      </c>
      <c r="Z181" t="s">
        <v>199</v>
      </c>
      <c r="AA181" t="s">
        <v>124</v>
      </c>
      <c r="AB181" t="s">
        <v>200</v>
      </c>
      <c r="AC181" t="s">
        <v>127</v>
      </c>
      <c r="AD181" t="s">
        <v>128</v>
      </c>
      <c r="AE181" t="s">
        <v>201</v>
      </c>
      <c r="AF181" t="s">
        <v>130</v>
      </c>
      <c r="AG181" t="s">
        <v>129</v>
      </c>
      <c r="AH181" t="s">
        <v>202</v>
      </c>
      <c r="AI181" t="s">
        <v>203</v>
      </c>
      <c r="AJ181" t="s">
        <v>204</v>
      </c>
      <c r="AK181" t="s">
        <v>205</v>
      </c>
    </row>
    <row r="182" spans="1:37" x14ac:dyDescent="0.35">
      <c r="B182" t="s">
        <v>144</v>
      </c>
      <c r="D182" t="s">
        <v>94</v>
      </c>
      <c r="E182">
        <v>165.21118999999999</v>
      </c>
      <c r="F182">
        <v>0.76551095999999996</v>
      </c>
      <c r="H182">
        <v>2.1803701000000002</v>
      </c>
      <c r="I182" s="52">
        <v>0.11874477</v>
      </c>
      <c r="J182">
        <v>0</v>
      </c>
      <c r="K182">
        <v>0.12711119000000001</v>
      </c>
      <c r="L182">
        <v>1.1436976000000001</v>
      </c>
      <c r="M182">
        <v>0.40015771999999999</v>
      </c>
      <c r="N182">
        <v>9.9914296999999994</v>
      </c>
      <c r="O182">
        <v>0.1031728</v>
      </c>
      <c r="P182">
        <v>80.574023999999994</v>
      </c>
      <c r="Q182">
        <v>5.2407577999999999</v>
      </c>
      <c r="R182">
        <v>17.273219000000001</v>
      </c>
      <c r="S182">
        <v>3.3089571999999998E-2</v>
      </c>
      <c r="T182">
        <v>14.644803</v>
      </c>
      <c r="U182">
        <v>9.5036959999999997</v>
      </c>
      <c r="V182" s="52">
        <v>4.3222737000000003E-5</v>
      </c>
      <c r="W182">
        <v>0.33787611000000001</v>
      </c>
      <c r="X182">
        <v>4.1119349999999999</v>
      </c>
      <c r="Y182">
        <v>-0.96320285999999999</v>
      </c>
      <c r="Z182">
        <v>3.2273644000000001E-3</v>
      </c>
      <c r="AA182">
        <v>2.8417069000000001</v>
      </c>
      <c r="AB182">
        <v>-1.8828438000000001</v>
      </c>
      <c r="AC182">
        <v>0</v>
      </c>
      <c r="AD182">
        <v>4.6114996999999998E-2</v>
      </c>
      <c r="AE182">
        <v>1.1044123E-3</v>
      </c>
      <c r="AF182">
        <v>14.048762999999999</v>
      </c>
      <c r="AG182">
        <v>3.3426212</v>
      </c>
      <c r="AH182">
        <v>1.8925291</v>
      </c>
      <c r="AI182">
        <v>3.0411953999999999</v>
      </c>
      <c r="AJ182">
        <v>-3.7096632999999999</v>
      </c>
      <c r="AK182">
        <v>-4.6166026999999996</v>
      </c>
    </row>
    <row r="183" spans="1:37" x14ac:dyDescent="0.35">
      <c r="B183" t="s">
        <v>145</v>
      </c>
      <c r="D183" t="s">
        <v>94</v>
      </c>
      <c r="E183">
        <v>0.15472333999999999</v>
      </c>
      <c r="F183" s="52">
        <v>1.9303833999999999E-5</v>
      </c>
      <c r="G183" s="52"/>
      <c r="H183">
        <v>2.1687199999999998E-3</v>
      </c>
      <c r="I183" s="52">
        <v>1.9511552E-5</v>
      </c>
      <c r="J183">
        <v>0</v>
      </c>
      <c r="K183" s="52">
        <v>5.2351622000000002E-5</v>
      </c>
      <c r="L183">
        <v>2.4279687999999998E-3</v>
      </c>
      <c r="M183">
        <v>2.7925558999999998E-4</v>
      </c>
      <c r="N183">
        <v>2.0478362999999999E-2</v>
      </c>
      <c r="O183">
        <v>1.4712391E-4</v>
      </c>
      <c r="P183">
        <v>7.9429653000000003E-2</v>
      </c>
      <c r="Q183">
        <v>2.6119211000000002E-3</v>
      </c>
      <c r="R183">
        <v>3.8561516999999998E-4</v>
      </c>
      <c r="S183" s="52">
        <v>9.9839618999999999E-7</v>
      </c>
      <c r="T183">
        <v>3.1089622000000001E-2</v>
      </c>
      <c r="U183">
        <v>2.6365433999999999E-4</v>
      </c>
      <c r="V183" s="52">
        <v>1.1503530000000001E-8</v>
      </c>
      <c r="W183">
        <v>2.0045193000000001E-4</v>
      </c>
      <c r="X183">
        <v>1.6846143E-3</v>
      </c>
      <c r="Y183" s="52">
        <v>-3.1034473000000001E-4</v>
      </c>
      <c r="Z183" s="52">
        <v>1.1345720999999999E-6</v>
      </c>
      <c r="AA183" s="52">
        <v>5.9746412000000002E-3</v>
      </c>
      <c r="AB183">
        <v>-7.5148580999999999E-4</v>
      </c>
      <c r="AC183">
        <v>0</v>
      </c>
      <c r="AD183" s="52">
        <v>9.7880998000000001E-5</v>
      </c>
      <c r="AE183" s="52">
        <v>2.6174985999999999E-7</v>
      </c>
      <c r="AF183" s="52">
        <v>1.8555379999999999E-3</v>
      </c>
      <c r="AG183">
        <v>-1.7683347000000001E-4</v>
      </c>
      <c r="AH183" s="52">
        <v>3.9585944000000003E-3</v>
      </c>
      <c r="AI183">
        <v>4.4070304999999999E-3</v>
      </c>
      <c r="AJ183">
        <v>-1.5922188999999999E-3</v>
      </c>
      <c r="AK183">
        <v>-1.8122606E-3</v>
      </c>
    </row>
    <row r="184" spans="1:37" x14ac:dyDescent="0.35">
      <c r="A184">
        <v>1</v>
      </c>
      <c r="B184" t="s">
        <v>155</v>
      </c>
      <c r="C184" t="s">
        <v>154</v>
      </c>
      <c r="D184" t="s">
        <v>94</v>
      </c>
      <c r="E184">
        <v>8.6728433000000003</v>
      </c>
      <c r="F184">
        <v>5.1230204E-3</v>
      </c>
      <c r="H184">
        <v>0.1102576</v>
      </c>
      <c r="I184">
        <v>6.4204348999999999E-3</v>
      </c>
      <c r="J184">
        <v>0</v>
      </c>
      <c r="K184">
        <v>4.1702381999999998E-3</v>
      </c>
      <c r="L184">
        <v>0.17716977</v>
      </c>
      <c r="M184">
        <v>2.2708072999999999E-2</v>
      </c>
      <c r="N184">
        <v>1.4942218</v>
      </c>
      <c r="O184">
        <v>1.0854163E-2</v>
      </c>
      <c r="P184">
        <v>4.0404222000000001</v>
      </c>
      <c r="Q184">
        <v>0.25339987000000003</v>
      </c>
      <c r="R184">
        <v>3.6480392E-2</v>
      </c>
      <c r="S184">
        <v>1.8353792000000001E-4</v>
      </c>
      <c r="T184">
        <v>2.268621</v>
      </c>
      <c r="U184">
        <v>2.3816159999999999E-2</v>
      </c>
      <c r="V184" s="52">
        <v>1.1082042E-6</v>
      </c>
      <c r="W184">
        <v>1.4482241E-2</v>
      </c>
      <c r="X184">
        <v>0.12611205</v>
      </c>
      <c r="Y184">
        <v>-0.11712852</v>
      </c>
      <c r="Z184">
        <v>1.232909E-4</v>
      </c>
      <c r="AA184">
        <v>0.43590915000000002</v>
      </c>
      <c r="AB184">
        <v>-0.26751765999999999</v>
      </c>
      <c r="AC184">
        <v>0</v>
      </c>
      <c r="AD184">
        <v>7.1419819000000002E-3</v>
      </c>
      <c r="AE184" s="52">
        <v>2.4118226999999999E-5</v>
      </c>
      <c r="AF184" s="52">
        <v>3.7455676E-2</v>
      </c>
      <c r="AG184">
        <v>-0.11123386</v>
      </c>
      <c r="AH184">
        <v>0.28896150999999998</v>
      </c>
      <c r="AI184">
        <v>0.31009363000000001</v>
      </c>
      <c r="AJ184">
        <v>-0.50542982000000003</v>
      </c>
      <c r="AK184">
        <v>-1.2811513000000001</v>
      </c>
    </row>
    <row r="185" spans="1:37" x14ac:dyDescent="0.35">
      <c r="A185">
        <v>2</v>
      </c>
      <c r="B185" t="s">
        <v>153</v>
      </c>
      <c r="C185" t="s">
        <v>154</v>
      </c>
      <c r="D185" t="s">
        <v>94</v>
      </c>
      <c r="E185">
        <v>15.310097000000001</v>
      </c>
      <c r="F185">
        <v>3.7444324000000001E-2</v>
      </c>
      <c r="H185">
        <v>0.19258173000000001</v>
      </c>
      <c r="I185">
        <v>6.1288975000000002E-2</v>
      </c>
      <c r="J185">
        <v>0</v>
      </c>
      <c r="K185">
        <v>6.4929877000000002E-3</v>
      </c>
      <c r="L185">
        <v>0.25682134000000001</v>
      </c>
      <c r="M185">
        <v>8.6337391999999999E-2</v>
      </c>
      <c r="N185">
        <v>2.1627212</v>
      </c>
      <c r="O185">
        <v>1.7330224000000002E-2</v>
      </c>
      <c r="P185">
        <v>7.0629384000000002</v>
      </c>
      <c r="Q185">
        <v>0.96495805999999995</v>
      </c>
      <c r="R185">
        <v>6.9659714999999997E-2</v>
      </c>
      <c r="S185">
        <v>1.3395707E-3</v>
      </c>
      <c r="T185">
        <v>3.2885423999999999</v>
      </c>
      <c r="U185">
        <v>4.3721924000000002E-2</v>
      </c>
      <c r="V185" s="52">
        <v>5.1679295E-6</v>
      </c>
      <c r="W185">
        <v>4.0460927000000001E-2</v>
      </c>
      <c r="X185">
        <v>0.39509857999999998</v>
      </c>
      <c r="Y185">
        <v>-0.25233921999999998</v>
      </c>
      <c r="Z185">
        <v>2.5747797000000002E-4</v>
      </c>
      <c r="AA185">
        <v>0.63085804000000001</v>
      </c>
      <c r="AB185">
        <v>-0.53585506999999999</v>
      </c>
      <c r="AC185">
        <v>0</v>
      </c>
      <c r="AD185">
        <v>1.0341797999999999E-2</v>
      </c>
      <c r="AE185" s="52">
        <v>4.9234331999999998E-5</v>
      </c>
      <c r="AF185" s="52">
        <v>1.2053450999999999</v>
      </c>
      <c r="AG185">
        <v>-0.25206391</v>
      </c>
      <c r="AH185">
        <v>0.42241803999999999</v>
      </c>
      <c r="AI185">
        <v>0.45282761999999999</v>
      </c>
      <c r="AJ185">
        <v>-1.0594846</v>
      </c>
      <c r="AK185">
        <v>-0.60583958999999998</v>
      </c>
    </row>
    <row r="186" spans="1:37" x14ac:dyDescent="0.35">
      <c r="A186">
        <v>3</v>
      </c>
      <c r="B186" t="s">
        <v>158</v>
      </c>
      <c r="C186" t="s">
        <v>154</v>
      </c>
      <c r="D186" t="s">
        <v>94</v>
      </c>
      <c r="E186">
        <v>23.294467000000001</v>
      </c>
      <c r="F186">
        <v>1.1979639E-2</v>
      </c>
      <c r="H186" s="52">
        <v>0.27177278999999999</v>
      </c>
      <c r="I186">
        <v>6.5816223999999998E-3</v>
      </c>
      <c r="J186" s="52">
        <v>0</v>
      </c>
      <c r="K186" s="52">
        <v>9.7468450000000005E-3</v>
      </c>
      <c r="L186">
        <v>0.43883949</v>
      </c>
      <c r="M186" s="52">
        <v>5.6476473999999999E-2</v>
      </c>
      <c r="N186" s="52">
        <v>3.7012350999999999</v>
      </c>
      <c r="O186">
        <v>2.7496548999999999E-2</v>
      </c>
      <c r="P186">
        <v>9.9562104999999992</v>
      </c>
      <c r="Q186" s="52">
        <v>0.61869680999999999</v>
      </c>
      <c r="R186" s="52">
        <v>8.5455763000000004E-2</v>
      </c>
      <c r="S186" s="52">
        <v>2.6100898000000001E-4</v>
      </c>
      <c r="T186" s="52">
        <v>5.6192459000000001</v>
      </c>
      <c r="U186" s="52">
        <v>5.6300598E-2</v>
      </c>
      <c r="V186" s="52">
        <v>2.4089551999999998E-6</v>
      </c>
      <c r="W186">
        <v>3.8013972E-2</v>
      </c>
      <c r="X186" s="52">
        <v>0.30941267</v>
      </c>
      <c r="Y186">
        <v>-0.16997182999999999</v>
      </c>
      <c r="Z186">
        <v>2.3529154E-4</v>
      </c>
      <c r="AA186">
        <v>1.0797819</v>
      </c>
      <c r="AB186">
        <v>-0.41846580999999999</v>
      </c>
      <c r="AC186">
        <v>0</v>
      </c>
      <c r="AD186">
        <v>1.7693784000000001E-2</v>
      </c>
      <c r="AE186" s="52">
        <v>5.1399993999999999E-5</v>
      </c>
      <c r="AF186">
        <v>1.0228870000000001</v>
      </c>
      <c r="AG186">
        <v>-0.14111180000000001</v>
      </c>
      <c r="AH186">
        <v>0.71715781000000001</v>
      </c>
      <c r="AI186">
        <v>0.77892123000000002</v>
      </c>
      <c r="AJ186">
        <v>-0.80043969000000004</v>
      </c>
      <c r="AK186">
        <v>-1.7562378000000001</v>
      </c>
    </row>
    <row r="187" spans="1:37" x14ac:dyDescent="0.35">
      <c r="A187">
        <v>4</v>
      </c>
      <c r="B187" t="s">
        <v>156</v>
      </c>
      <c r="C187" t="s">
        <v>154</v>
      </c>
      <c r="D187" t="s">
        <v>94</v>
      </c>
      <c r="E187">
        <v>57.802731999999999</v>
      </c>
      <c r="F187" s="52">
        <v>9.2414325000000005E-2</v>
      </c>
      <c r="H187">
        <v>1.0796789</v>
      </c>
      <c r="I187">
        <v>3.358502E-2</v>
      </c>
      <c r="J187">
        <v>0</v>
      </c>
      <c r="K187">
        <v>1.2827135999999999E-2</v>
      </c>
      <c r="L187">
        <v>0.22083997</v>
      </c>
      <c r="M187">
        <v>8.7935034999999995E-2</v>
      </c>
      <c r="N187">
        <v>1.8863920000000001</v>
      </c>
      <c r="O187">
        <v>2.6982446E-2</v>
      </c>
      <c r="P187">
        <v>39.595635000000001</v>
      </c>
      <c r="Q187">
        <v>1.79758</v>
      </c>
      <c r="R187">
        <v>1.3105070000000001</v>
      </c>
      <c r="S187">
        <v>2.6953495999999999E-3</v>
      </c>
      <c r="T187">
        <v>2.8278086</v>
      </c>
      <c r="U187">
        <v>0.72390701999999996</v>
      </c>
      <c r="V187" s="52">
        <v>1.1529551E-5</v>
      </c>
      <c r="W187">
        <v>0.18572551000000001</v>
      </c>
      <c r="X187">
        <v>1.9358059999999999</v>
      </c>
      <c r="Y187">
        <v>-0.38886038000000001</v>
      </c>
      <c r="Z187">
        <v>5.3954605000000003E-4</v>
      </c>
      <c r="AA187">
        <v>0.54488972999999996</v>
      </c>
      <c r="AB187">
        <v>-0.70021613000000005</v>
      </c>
      <c r="AC187">
        <v>0</v>
      </c>
      <c r="AD187">
        <v>8.9124966999999996E-3</v>
      </c>
      <c r="AE187" s="52">
        <v>1.027059E-4</v>
      </c>
      <c r="AF187">
        <v>5.0882471999999996</v>
      </c>
      <c r="AG187">
        <v>1.1181525000000001</v>
      </c>
      <c r="AH187">
        <v>0.37377821</v>
      </c>
      <c r="AI187">
        <v>1.3030458</v>
      </c>
      <c r="AJ187">
        <v>-1.3661899</v>
      </c>
      <c r="AK187">
        <v>-3.7590235E-2</v>
      </c>
    </row>
    <row r="188" spans="1:37" x14ac:dyDescent="0.35">
      <c r="A188">
        <v>5</v>
      </c>
      <c r="B188" t="s">
        <v>157</v>
      </c>
      <c r="C188" t="s">
        <v>154</v>
      </c>
      <c r="D188" t="s">
        <v>94</v>
      </c>
      <c r="E188">
        <v>59.976328000000002</v>
      </c>
      <c r="F188">
        <v>0.61853035000000001</v>
      </c>
      <c r="G188" s="52"/>
      <c r="H188" s="52">
        <v>0.52391034999999997</v>
      </c>
      <c r="I188">
        <v>1.0849210999999999E-2</v>
      </c>
      <c r="J188" s="52">
        <v>0</v>
      </c>
      <c r="K188" s="52">
        <v>9.3821631000000003E-2</v>
      </c>
      <c r="L188">
        <v>4.7599021999999998E-2</v>
      </c>
      <c r="M188" s="52">
        <v>0.14642148999999999</v>
      </c>
      <c r="N188" s="52">
        <v>0.72638122999999999</v>
      </c>
      <c r="O188">
        <v>2.0362297000000001E-2</v>
      </c>
      <c r="P188">
        <v>19.839389000000001</v>
      </c>
      <c r="Q188" s="52">
        <v>1.6035111</v>
      </c>
      <c r="R188" s="52">
        <v>15.770731</v>
      </c>
      <c r="S188" s="52">
        <v>2.8609105999999999E-2</v>
      </c>
      <c r="T188" s="52">
        <v>0.60949529999999996</v>
      </c>
      <c r="U188" s="52">
        <v>8.6556867000000004</v>
      </c>
      <c r="V188" s="52">
        <v>2.2996594E-5</v>
      </c>
      <c r="W188">
        <v>5.8993008999999999E-2</v>
      </c>
      <c r="X188" s="52">
        <v>1.3438211</v>
      </c>
      <c r="Y188">
        <v>-3.4592568999999997E-2</v>
      </c>
      <c r="Z188">
        <v>2.0706232999999998E-3</v>
      </c>
      <c r="AA188">
        <v>0.14429344999999999</v>
      </c>
      <c r="AB188">
        <v>3.9962377E-2</v>
      </c>
      <c r="AC188">
        <v>0</v>
      </c>
      <c r="AD188">
        <v>1.9270551E-3</v>
      </c>
      <c r="AE188" s="52">
        <v>8.7669208999999995E-4</v>
      </c>
      <c r="AF188" s="52">
        <v>6.6929726</v>
      </c>
      <c r="AG188">
        <v>2.7290551000000001</v>
      </c>
      <c r="AH188">
        <v>8.6254905000000007E-2</v>
      </c>
      <c r="AI188">
        <v>0.19190012000000001</v>
      </c>
      <c r="AJ188">
        <v>2.3472995E-2</v>
      </c>
      <c r="AK188">
        <v>-0.93397152999999999</v>
      </c>
    </row>
    <row r="191" spans="1:37" s="100" customFormat="1" ht="12.45" x14ac:dyDescent="0.35">
      <c r="A191" s="100" t="s">
        <v>218</v>
      </c>
    </row>
    <row r="193" spans="1:2" x14ac:dyDescent="0.35">
      <c r="A193" t="s">
        <v>21</v>
      </c>
      <c r="B193" t="s">
        <v>22</v>
      </c>
    </row>
    <row r="194" spans="1:2" x14ac:dyDescent="0.35">
      <c r="A194" t="s">
        <v>23</v>
      </c>
      <c r="B194" t="s">
        <v>135</v>
      </c>
    </row>
    <row r="195" spans="1:2" x14ac:dyDescent="0.35">
      <c r="A195" t="s">
        <v>25</v>
      </c>
      <c r="B195" t="s">
        <v>173</v>
      </c>
    </row>
    <row r="196" spans="1:2" x14ac:dyDescent="0.35">
      <c r="A196" t="s">
        <v>27</v>
      </c>
      <c r="B196" t="s">
        <v>66</v>
      </c>
    </row>
    <row r="197" spans="1:2" x14ac:dyDescent="0.35">
      <c r="A197" t="s">
        <v>29</v>
      </c>
      <c r="B197" t="s">
        <v>82</v>
      </c>
    </row>
    <row r="198" spans="1:2" x14ac:dyDescent="0.35">
      <c r="A198" t="s">
        <v>136</v>
      </c>
      <c r="B198" t="s">
        <v>137</v>
      </c>
    </row>
    <row r="199" spans="1:2" x14ac:dyDescent="0.35">
      <c r="A199" t="s">
        <v>138</v>
      </c>
      <c r="B199" t="s">
        <v>36</v>
      </c>
    </row>
    <row r="200" spans="1:2" x14ac:dyDescent="0.35">
      <c r="A200" t="s">
        <v>139</v>
      </c>
      <c r="B200" t="s">
        <v>36</v>
      </c>
    </row>
    <row r="201" spans="1:2" x14ac:dyDescent="0.35">
      <c r="A201" t="s">
        <v>140</v>
      </c>
      <c r="B201" t="s">
        <v>70</v>
      </c>
    </row>
    <row r="202" spans="1:2" x14ac:dyDescent="0.35">
      <c r="A202" t="s">
        <v>141</v>
      </c>
      <c r="B202" s="97">
        <v>0.01</v>
      </c>
    </row>
    <row r="203" spans="1:2" x14ac:dyDescent="0.35">
      <c r="A203" t="s">
        <v>33</v>
      </c>
      <c r="B203" t="s">
        <v>34</v>
      </c>
    </row>
    <row r="204" spans="1:2" x14ac:dyDescent="0.35">
      <c r="A204" t="s">
        <v>37</v>
      </c>
      <c r="B204" t="s">
        <v>36</v>
      </c>
    </row>
    <row r="205" spans="1:2" x14ac:dyDescent="0.35">
      <c r="A205" t="s">
        <v>38</v>
      </c>
      <c r="B205" t="s">
        <v>36</v>
      </c>
    </row>
    <row r="206" spans="1:2" x14ac:dyDescent="0.35">
      <c r="A206" t="s">
        <v>39</v>
      </c>
      <c r="B206" t="s">
        <v>36</v>
      </c>
    </row>
    <row r="207" spans="1:2" x14ac:dyDescent="0.35">
      <c r="A207" t="s">
        <v>40</v>
      </c>
      <c r="B207" t="s">
        <v>45</v>
      </c>
    </row>
    <row r="208" spans="1:2" x14ac:dyDescent="0.35">
      <c r="A208" t="s">
        <v>42</v>
      </c>
      <c r="B208" t="s">
        <v>43</v>
      </c>
    </row>
    <row r="210" spans="1:36" x14ac:dyDescent="0.35">
      <c r="A210" t="s">
        <v>36</v>
      </c>
      <c r="B210" t="s">
        <v>142</v>
      </c>
      <c r="C210" t="s">
        <v>143</v>
      </c>
      <c r="D210" t="s">
        <v>44</v>
      </c>
      <c r="E210" t="s">
        <v>45</v>
      </c>
      <c r="F210" t="s">
        <v>67</v>
      </c>
      <c r="G210" t="s">
        <v>180</v>
      </c>
      <c r="H210" t="s">
        <v>181</v>
      </c>
      <c r="I210" t="s">
        <v>182</v>
      </c>
      <c r="J210" t="s">
        <v>183</v>
      </c>
      <c r="K210" t="s">
        <v>184</v>
      </c>
      <c r="L210" t="s">
        <v>185</v>
      </c>
      <c r="M210" t="s">
        <v>186</v>
      </c>
      <c r="N210" t="s">
        <v>187</v>
      </c>
      <c r="O210" t="s">
        <v>188</v>
      </c>
      <c r="P210" t="s">
        <v>189</v>
      </c>
      <c r="Q210" t="s">
        <v>190</v>
      </c>
      <c r="R210" t="s">
        <v>191</v>
      </c>
      <c r="S210" t="s">
        <v>192</v>
      </c>
      <c r="T210" t="s">
        <v>193</v>
      </c>
      <c r="U210" t="s">
        <v>194</v>
      </c>
      <c r="V210" t="s">
        <v>195</v>
      </c>
      <c r="W210" t="s">
        <v>196</v>
      </c>
      <c r="X210" t="s">
        <v>197</v>
      </c>
      <c r="Y210" t="s">
        <v>198</v>
      </c>
      <c r="Z210" t="s">
        <v>199</v>
      </c>
      <c r="AA210" t="s">
        <v>124</v>
      </c>
      <c r="AB210" t="s">
        <v>200</v>
      </c>
      <c r="AC210" t="s">
        <v>127</v>
      </c>
      <c r="AD210" t="s">
        <v>128</v>
      </c>
      <c r="AE210" t="s">
        <v>201</v>
      </c>
      <c r="AF210" t="s">
        <v>130</v>
      </c>
      <c r="AG210" t="s">
        <v>129</v>
      </c>
      <c r="AH210" t="s">
        <v>202</v>
      </c>
      <c r="AI210" t="s">
        <v>203</v>
      </c>
      <c r="AJ210" t="s">
        <v>204</v>
      </c>
    </row>
    <row r="211" spans="1:36" x14ac:dyDescent="0.35">
      <c r="B211" t="s">
        <v>144</v>
      </c>
      <c r="D211" t="s">
        <v>86</v>
      </c>
      <c r="E211" s="52">
        <v>1.0260427000000001E-6</v>
      </c>
      <c r="F211" s="52">
        <v>1.5583172E-9</v>
      </c>
      <c r="G211" s="52"/>
      <c r="H211" s="52">
        <v>1.6672572999999999E-8</v>
      </c>
      <c r="I211" s="52">
        <v>1.7198637E-9</v>
      </c>
      <c r="J211">
        <v>0</v>
      </c>
      <c r="K211" s="52">
        <v>3.0949753000000003E-10</v>
      </c>
      <c r="L211" s="52">
        <v>2.1125447000000001E-9</v>
      </c>
      <c r="M211" s="52">
        <v>3.8509094000000001E-9</v>
      </c>
      <c r="N211" s="52">
        <v>2.120585E-8</v>
      </c>
      <c r="O211" s="52">
        <v>1.8538282000000001E-10</v>
      </c>
      <c r="P211" s="52">
        <v>6.2461133000000004E-7</v>
      </c>
      <c r="Q211" s="52">
        <v>1.6519595000000002E-8</v>
      </c>
      <c r="R211" s="52">
        <v>1.7128904000000001E-7</v>
      </c>
      <c r="S211" s="52">
        <v>2.9362093000000002E-10</v>
      </c>
      <c r="T211" s="52">
        <v>2.7050683E-8</v>
      </c>
      <c r="U211" s="52">
        <v>9.4044984000000001E-8</v>
      </c>
      <c r="V211" s="52">
        <v>2.2030755E-13</v>
      </c>
      <c r="W211" s="52">
        <v>9.1502335000000004E-10</v>
      </c>
      <c r="X211" s="52">
        <v>4.2924016000000003E-9</v>
      </c>
      <c r="Y211" s="52">
        <v>-1.0468971999999999E-9</v>
      </c>
      <c r="Z211" s="52">
        <v>1.7269873E-11</v>
      </c>
      <c r="AA211" s="52">
        <v>5.4534100000000001E-9</v>
      </c>
      <c r="AB211" s="52">
        <v>-1.4930599999999999E-10</v>
      </c>
      <c r="AC211">
        <v>0</v>
      </c>
      <c r="AD211" s="52">
        <v>8.4880016999999999E-11</v>
      </c>
      <c r="AE211" s="52">
        <v>8.045924E-12</v>
      </c>
      <c r="AF211" s="52">
        <v>2.5927455000000001E-8</v>
      </c>
      <c r="AG211" s="52">
        <v>1.7744324E-9</v>
      </c>
      <c r="AH211" s="52">
        <v>3.5991626999999998E-9</v>
      </c>
      <c r="AI211" s="52">
        <v>6.8272622999999998E-9</v>
      </c>
      <c r="AJ211" s="52">
        <v>-3.0849018000000001E-9</v>
      </c>
    </row>
    <row r="212" spans="1:36" x14ac:dyDescent="0.35">
      <c r="B212" t="s">
        <v>145</v>
      </c>
      <c r="D212" t="s">
        <v>86</v>
      </c>
      <c r="E212" s="52">
        <v>6.3352637999999995E-8</v>
      </c>
      <c r="F212" s="52">
        <v>1.6490794E-10</v>
      </c>
      <c r="G212" s="52"/>
      <c r="H212" s="52">
        <v>1.6320297999999999E-9</v>
      </c>
      <c r="I212" s="52">
        <v>1.7229497999999999E-11</v>
      </c>
      <c r="J212">
        <v>0</v>
      </c>
      <c r="K212" s="52">
        <v>5.5985790999999999E-11</v>
      </c>
      <c r="L212" s="52">
        <v>1.4663125999999999E-12</v>
      </c>
      <c r="M212" s="52">
        <v>6.0531810999999997E-12</v>
      </c>
      <c r="N212" s="52">
        <v>1.310467E-11</v>
      </c>
      <c r="O212" s="52">
        <v>1.9740705E-13</v>
      </c>
      <c r="P212" s="52">
        <v>6.0038223E-8</v>
      </c>
      <c r="Q212" s="52">
        <v>1.3369084999999999E-10</v>
      </c>
      <c r="R212" s="52">
        <v>4.0989859000000001E-11</v>
      </c>
      <c r="S212" s="52">
        <v>2.8567959000000002E-12</v>
      </c>
      <c r="T212" s="52">
        <v>1.8775818999999999E-11</v>
      </c>
      <c r="U212" s="52">
        <v>2.2525592E-11</v>
      </c>
      <c r="V212" s="52">
        <v>3.7611909999999997E-15</v>
      </c>
      <c r="W212" s="52">
        <v>8.5393498999999995E-13</v>
      </c>
      <c r="X212" s="52">
        <v>3.684158E-12</v>
      </c>
      <c r="Y212" s="52">
        <v>9.4485753000000002E-12</v>
      </c>
      <c r="Z212" s="52">
        <v>7.6357856000000002E-13</v>
      </c>
      <c r="AA212" s="52">
        <v>3.6484639000000002E-12</v>
      </c>
      <c r="AB212" s="52">
        <v>3.8928308000000001E-11</v>
      </c>
      <c r="AC212">
        <v>0</v>
      </c>
      <c r="AD212" s="52">
        <v>5.9000599999999994E-14</v>
      </c>
      <c r="AE212" s="52">
        <v>4.8843075999999998E-13</v>
      </c>
      <c r="AF212" s="52">
        <v>6.8476737999999997E-11</v>
      </c>
      <c r="AG212" s="52">
        <v>2.1768474000000001E-11</v>
      </c>
      <c r="AH212" s="52">
        <v>2.8151254000000001E-12</v>
      </c>
      <c r="AI212" s="52">
        <v>9.8552100000000003E-10</v>
      </c>
      <c r="AJ212" s="52">
        <v>6.8142391999999995E-11</v>
      </c>
    </row>
    <row r="213" spans="1:36" x14ac:dyDescent="0.35">
      <c r="A213">
        <v>1</v>
      </c>
      <c r="B213" t="s">
        <v>220</v>
      </c>
      <c r="C213" t="s">
        <v>147</v>
      </c>
      <c r="D213" t="s">
        <v>86</v>
      </c>
      <c r="E213" s="52">
        <v>1.8238345999999999E-8</v>
      </c>
      <c r="F213" s="52">
        <v>0</v>
      </c>
      <c r="G213" s="52"/>
      <c r="H213" s="52">
        <v>4.8475286000000003E-10</v>
      </c>
      <c r="I213" s="52">
        <v>0</v>
      </c>
      <c r="J213">
        <v>0</v>
      </c>
      <c r="K213" s="52">
        <v>0</v>
      </c>
      <c r="L213" s="52">
        <v>0</v>
      </c>
      <c r="M213" s="52">
        <v>0</v>
      </c>
      <c r="N213" s="52">
        <v>0</v>
      </c>
      <c r="O213" s="52">
        <v>0</v>
      </c>
      <c r="P213" s="52">
        <v>1.7751877E-8</v>
      </c>
      <c r="Q213" s="52">
        <v>0</v>
      </c>
      <c r="R213" s="52">
        <v>0</v>
      </c>
      <c r="S213" s="52">
        <v>7.7933241000000004E-16</v>
      </c>
      <c r="T213" s="52">
        <v>0</v>
      </c>
      <c r="U213" s="52">
        <v>0</v>
      </c>
      <c r="V213" s="52">
        <v>1.6679649000000001E-17</v>
      </c>
      <c r="W213" s="52">
        <v>0</v>
      </c>
      <c r="X213" s="52">
        <v>0</v>
      </c>
      <c r="Y213" s="52">
        <v>0</v>
      </c>
      <c r="Z213" s="52">
        <v>0</v>
      </c>
      <c r="AA213" s="52">
        <v>0</v>
      </c>
      <c r="AB213" s="52">
        <v>0</v>
      </c>
      <c r="AC213">
        <v>0</v>
      </c>
      <c r="AD213" s="52">
        <v>0</v>
      </c>
      <c r="AE213" s="52">
        <v>0</v>
      </c>
      <c r="AF213" s="52">
        <v>0</v>
      </c>
      <c r="AG213" s="52">
        <v>0</v>
      </c>
      <c r="AH213" s="52">
        <v>0</v>
      </c>
      <c r="AI213" s="52">
        <v>1.7151207999999999E-12</v>
      </c>
      <c r="AJ213" s="52">
        <v>0</v>
      </c>
    </row>
    <row r="214" spans="1:36" x14ac:dyDescent="0.35">
      <c r="A214">
        <v>2</v>
      </c>
      <c r="B214" t="s">
        <v>221</v>
      </c>
      <c r="C214" t="s">
        <v>147</v>
      </c>
      <c r="D214" t="s">
        <v>86</v>
      </c>
      <c r="E214" s="52">
        <v>2.1726056E-8</v>
      </c>
      <c r="F214" s="52">
        <v>0</v>
      </c>
      <c r="G214" s="52"/>
      <c r="H214" s="52">
        <v>5.7750617E-10</v>
      </c>
      <c r="I214" s="52">
        <v>0</v>
      </c>
      <c r="J214">
        <v>0</v>
      </c>
      <c r="K214" s="52">
        <v>0</v>
      </c>
      <c r="L214" s="52">
        <v>0</v>
      </c>
      <c r="M214" s="52">
        <v>0</v>
      </c>
      <c r="N214" s="52">
        <v>0</v>
      </c>
      <c r="O214" s="52">
        <v>0</v>
      </c>
      <c r="P214" s="52">
        <v>2.1148547000000001E-8</v>
      </c>
      <c r="Q214" s="52">
        <v>0</v>
      </c>
      <c r="R214" s="52">
        <v>0</v>
      </c>
      <c r="S214" s="52">
        <v>2.1216784000000001E-15</v>
      </c>
      <c r="T214" s="52">
        <v>0</v>
      </c>
      <c r="U214" s="52">
        <v>0</v>
      </c>
      <c r="V214" s="52">
        <v>4.4096070999999998E-17</v>
      </c>
      <c r="W214" s="52">
        <v>0</v>
      </c>
      <c r="X214" s="52">
        <v>0</v>
      </c>
      <c r="Y214" s="52">
        <v>0</v>
      </c>
      <c r="Z214" s="52">
        <v>0</v>
      </c>
      <c r="AA214" s="52">
        <v>0</v>
      </c>
      <c r="AB214" s="52">
        <v>0</v>
      </c>
      <c r="AC214">
        <v>0</v>
      </c>
      <c r="AD214" s="52">
        <v>0</v>
      </c>
      <c r="AE214" s="52">
        <v>0</v>
      </c>
      <c r="AF214" s="52">
        <v>0</v>
      </c>
      <c r="AG214" s="52">
        <v>0</v>
      </c>
      <c r="AH214" s="52">
        <v>0</v>
      </c>
      <c r="AI214" s="52">
        <v>0</v>
      </c>
      <c r="AJ214" s="52">
        <v>0</v>
      </c>
    </row>
    <row r="215" spans="1:36" x14ac:dyDescent="0.35">
      <c r="A215">
        <v>3</v>
      </c>
      <c r="B215" t="s">
        <v>219</v>
      </c>
      <c r="C215" t="s">
        <v>147</v>
      </c>
      <c r="D215" t="s">
        <v>86</v>
      </c>
      <c r="E215" s="52">
        <v>3.2671943999999998E-8</v>
      </c>
      <c r="F215" s="52">
        <v>-1.6772719E-25</v>
      </c>
      <c r="G215" s="52"/>
      <c r="H215" s="52">
        <v>8.6846132E-10</v>
      </c>
      <c r="I215" s="52">
        <v>6.1524525999999995E-19</v>
      </c>
      <c r="J215">
        <v>0</v>
      </c>
      <c r="K215" s="52">
        <v>7.2029048999999998E-24</v>
      </c>
      <c r="L215" s="52">
        <v>5.0535442000000003E-19</v>
      </c>
      <c r="M215" s="52">
        <v>8.7962451000000001E-17</v>
      </c>
      <c r="N215" s="52">
        <v>1.9924683999999999E-19</v>
      </c>
      <c r="O215" s="52">
        <v>1.9060490000000001E-19</v>
      </c>
      <c r="P215" s="52">
        <v>3.1803461000000002E-8</v>
      </c>
      <c r="Q215" s="52">
        <v>2.9356211999999998E-18</v>
      </c>
      <c r="R215" s="52">
        <v>9.6323465999999993E-18</v>
      </c>
      <c r="S215" s="52">
        <v>1.7356101E-18</v>
      </c>
      <c r="T215" s="52">
        <v>6.4709552999999998E-18</v>
      </c>
      <c r="U215" s="52">
        <v>5.2860438999999999E-18</v>
      </c>
      <c r="V215" s="52">
        <v>6.8224246999999996E-18</v>
      </c>
      <c r="W215" s="52">
        <v>7.6831251999999995E-17</v>
      </c>
      <c r="X215" s="52">
        <v>2.5751691999999999E-17</v>
      </c>
      <c r="Y215" s="52">
        <v>3.4185493E-25</v>
      </c>
      <c r="Z215" s="52">
        <v>5.7334575000000001E-25</v>
      </c>
      <c r="AA215" s="52">
        <v>1.6804006999999999E-20</v>
      </c>
      <c r="AB215" s="52">
        <v>6.6723078000000002E-18</v>
      </c>
      <c r="AC215">
        <v>0</v>
      </c>
      <c r="AD215" s="52">
        <v>3.3583115E-21</v>
      </c>
      <c r="AE215" s="52">
        <v>9.4465174000000002E-26</v>
      </c>
      <c r="AF215" s="52">
        <v>7.1085952000000004E-17</v>
      </c>
      <c r="AG215" s="52">
        <v>4.2651582000000001E-17</v>
      </c>
      <c r="AH215" s="52">
        <v>2.0677737999999998E-18</v>
      </c>
      <c r="AI215" s="52">
        <v>2.1194212000000001E-14</v>
      </c>
      <c r="AJ215" s="52">
        <v>2.0498133999999999E-24</v>
      </c>
    </row>
    <row r="216" spans="1:36" x14ac:dyDescent="0.35">
      <c r="A216">
        <v>4</v>
      </c>
      <c r="B216" t="s">
        <v>223</v>
      </c>
      <c r="C216" t="s">
        <v>147</v>
      </c>
      <c r="D216" t="s">
        <v>86</v>
      </c>
      <c r="E216" s="52">
        <v>3.8471108999999999E-8</v>
      </c>
      <c r="F216" s="52">
        <v>0</v>
      </c>
      <c r="G216" s="52"/>
      <c r="H216" s="52">
        <v>1.0222504E-9</v>
      </c>
      <c r="I216" s="52">
        <v>0</v>
      </c>
      <c r="J216">
        <v>0</v>
      </c>
      <c r="K216" s="52">
        <v>0</v>
      </c>
      <c r="L216" s="52">
        <v>0</v>
      </c>
      <c r="M216" s="52">
        <v>0</v>
      </c>
      <c r="N216" s="52">
        <v>0</v>
      </c>
      <c r="O216" s="52">
        <v>0</v>
      </c>
      <c r="P216" s="52">
        <v>3.7435288000000003E-8</v>
      </c>
      <c r="Q216" s="52">
        <v>0</v>
      </c>
      <c r="R216" s="52">
        <v>0</v>
      </c>
      <c r="S216" s="52">
        <v>3.0266809999999999E-15</v>
      </c>
      <c r="T216" s="52">
        <v>0</v>
      </c>
      <c r="U216" s="52">
        <v>0</v>
      </c>
      <c r="V216" s="52">
        <v>6.3036388000000004E-17</v>
      </c>
      <c r="W216" s="52">
        <v>0</v>
      </c>
      <c r="X216" s="52">
        <v>0</v>
      </c>
      <c r="Y216" s="52">
        <v>0</v>
      </c>
      <c r="Z216" s="52">
        <v>0</v>
      </c>
      <c r="AA216" s="52">
        <v>0</v>
      </c>
      <c r="AB216" s="52">
        <v>0</v>
      </c>
      <c r="AC216">
        <v>0</v>
      </c>
      <c r="AD216" s="52">
        <v>0</v>
      </c>
      <c r="AE216" s="52">
        <v>0</v>
      </c>
      <c r="AF216" s="52">
        <v>0</v>
      </c>
      <c r="AG216" s="52">
        <v>0</v>
      </c>
      <c r="AH216" s="52">
        <v>0</v>
      </c>
      <c r="AI216" s="52">
        <v>1.3566914E-11</v>
      </c>
      <c r="AJ216" s="52">
        <v>0</v>
      </c>
    </row>
    <row r="217" spans="1:36" x14ac:dyDescent="0.35">
      <c r="A217">
        <v>5</v>
      </c>
      <c r="B217" t="s">
        <v>222</v>
      </c>
      <c r="C217" t="s">
        <v>147</v>
      </c>
      <c r="D217" t="s">
        <v>86</v>
      </c>
      <c r="E217" s="52">
        <v>5.4964618E-8</v>
      </c>
      <c r="F217">
        <v>0</v>
      </c>
      <c r="H217" s="52">
        <v>1.4522457000000001E-9</v>
      </c>
      <c r="I217">
        <v>0</v>
      </c>
      <c r="J217">
        <v>0</v>
      </c>
      <c r="K217">
        <v>0</v>
      </c>
      <c r="L217">
        <v>0</v>
      </c>
      <c r="M217">
        <v>0</v>
      </c>
      <c r="N217">
        <v>0</v>
      </c>
      <c r="O217">
        <v>0</v>
      </c>
      <c r="P217" s="52">
        <v>5.318192E-8</v>
      </c>
      <c r="Q217">
        <v>0</v>
      </c>
      <c r="R217">
        <v>0</v>
      </c>
      <c r="S217" s="52">
        <v>2.1349723E-15</v>
      </c>
      <c r="T217">
        <v>0</v>
      </c>
      <c r="U217">
        <v>0</v>
      </c>
      <c r="V217" s="52">
        <v>4.4004230000000003E-17</v>
      </c>
      <c r="W217">
        <v>0</v>
      </c>
      <c r="X217">
        <v>0</v>
      </c>
      <c r="Y217">
        <v>0</v>
      </c>
      <c r="Z217">
        <v>0</v>
      </c>
      <c r="AA217">
        <v>0</v>
      </c>
      <c r="AB217">
        <v>0</v>
      </c>
      <c r="AC217">
        <v>0</v>
      </c>
      <c r="AD217">
        <v>0</v>
      </c>
      <c r="AE217">
        <v>0</v>
      </c>
      <c r="AF217">
        <v>0</v>
      </c>
      <c r="AG217">
        <v>0</v>
      </c>
      <c r="AH217">
        <v>0</v>
      </c>
      <c r="AI217" s="52">
        <v>3.3045042999999998E-10</v>
      </c>
      <c r="AJ217">
        <v>0</v>
      </c>
    </row>
    <row r="218" spans="1:36" x14ac:dyDescent="0.35">
      <c r="A218">
        <v>6</v>
      </c>
      <c r="B218" t="s">
        <v>161</v>
      </c>
      <c r="C218" t="s">
        <v>147</v>
      </c>
      <c r="D218" t="s">
        <v>86</v>
      </c>
      <c r="E218" s="52">
        <v>6.1088874000000005E-8</v>
      </c>
      <c r="F218" s="52">
        <v>5.0607137000000002E-11</v>
      </c>
      <c r="H218" s="52">
        <v>7.7317404999999998E-10</v>
      </c>
      <c r="I218" s="52">
        <v>3.3093203E-11</v>
      </c>
      <c r="J218">
        <v>0</v>
      </c>
      <c r="K218" s="52">
        <v>7.0412463999999997E-12</v>
      </c>
      <c r="L218" s="52">
        <v>1.4477782E-10</v>
      </c>
      <c r="M218" s="52">
        <v>8.1300798999999996E-11</v>
      </c>
      <c r="N218" s="52">
        <v>1.5313003E-9</v>
      </c>
      <c r="O218" s="52">
        <v>1.1511381E-11</v>
      </c>
      <c r="P218" s="52">
        <v>2.9174598999999999E-8</v>
      </c>
      <c r="Q218" s="52">
        <v>6.8291148999999999E-10</v>
      </c>
      <c r="R218" s="52">
        <v>1.5162001000000001E-8</v>
      </c>
      <c r="S218" s="52">
        <v>2.4741647000000001E-11</v>
      </c>
      <c r="T218" s="52">
        <v>1.8538490000000001E-9</v>
      </c>
      <c r="U218" s="52">
        <v>8.3237057999999995E-9</v>
      </c>
      <c r="V218" s="52">
        <v>1.0582629000000001E-14</v>
      </c>
      <c r="W218" s="52">
        <v>4.3333611999999998E-11</v>
      </c>
      <c r="X218" s="52">
        <v>3.7042388000000002E-10</v>
      </c>
      <c r="Y218" s="52">
        <v>-8.6451327000000006E-11</v>
      </c>
      <c r="Z218" s="52">
        <v>1.1726430999999999E-12</v>
      </c>
      <c r="AA218" s="52">
        <v>3.8180947000000001E-10</v>
      </c>
      <c r="AB218" s="52">
        <v>-6.0154562000000004E-11</v>
      </c>
      <c r="AC218">
        <v>0</v>
      </c>
      <c r="AD218" s="52">
        <v>5.8380404999999999E-12</v>
      </c>
      <c r="AE218" s="52">
        <v>4.7989377999999999E-13</v>
      </c>
      <c r="AF218" s="52">
        <v>1.9454062999999999E-9</v>
      </c>
      <c r="AG218" s="52">
        <v>1.5361329E-10</v>
      </c>
      <c r="AH218" s="52">
        <v>2.4491791000000001E-10</v>
      </c>
      <c r="AI218" s="52">
        <v>4.1701192000000001E-10</v>
      </c>
      <c r="AJ218" s="52">
        <v>-1.8315197E-10</v>
      </c>
    </row>
    <row r="219" spans="1:36" x14ac:dyDescent="0.35">
      <c r="A219">
        <v>7</v>
      </c>
      <c r="B219" t="s">
        <v>160</v>
      </c>
      <c r="C219" t="s">
        <v>147</v>
      </c>
      <c r="D219" t="s">
        <v>86</v>
      </c>
      <c r="E219" s="52">
        <v>6.3174536000000006E-8</v>
      </c>
      <c r="F219" s="52">
        <v>1.616354E-10</v>
      </c>
      <c r="H219" s="52">
        <v>1.5477132E-9</v>
      </c>
      <c r="I219" s="52">
        <v>2.7301209999999999E-12</v>
      </c>
      <c r="J219">
        <v>0</v>
      </c>
      <c r="K219" s="52">
        <v>9.8204220999999995E-12</v>
      </c>
      <c r="L219" s="52">
        <v>2.3349235E-11</v>
      </c>
      <c r="M219" s="52">
        <v>8.5595481999999997E-11</v>
      </c>
      <c r="N219" s="52">
        <v>2.314687E-10</v>
      </c>
      <c r="O219" s="52">
        <v>1.5683002E-12</v>
      </c>
      <c r="P219" s="52">
        <v>5.6720111999999997E-8</v>
      </c>
      <c r="Q219" s="52">
        <v>6.7326387000000003E-11</v>
      </c>
      <c r="R219" s="52">
        <v>1.7220429000000001E-9</v>
      </c>
      <c r="S219" s="52">
        <v>6.4132898000000003E-12</v>
      </c>
      <c r="T219" s="52">
        <v>2.9898195999999998E-10</v>
      </c>
      <c r="U219" s="52">
        <v>9.4552139000000005E-10</v>
      </c>
      <c r="V219" s="52">
        <v>1.4158678E-14</v>
      </c>
      <c r="W219" s="52">
        <v>7.7368720999999995E-12</v>
      </c>
      <c r="X219" s="52">
        <v>4.8112528000000001E-11</v>
      </c>
      <c r="Y219" s="52">
        <v>7.0635572000000004E-11</v>
      </c>
      <c r="Z219" s="52">
        <v>1.9454484999999999E-13</v>
      </c>
      <c r="AA219" s="52">
        <v>6.0159385999999997E-11</v>
      </c>
      <c r="AB219" s="52">
        <v>2.1895306000000001E-10</v>
      </c>
      <c r="AC219">
        <v>0</v>
      </c>
      <c r="AD219" s="52">
        <v>9.3724389999999998E-13</v>
      </c>
      <c r="AE219" s="52">
        <v>7.9330949000000001E-14</v>
      </c>
      <c r="AF219" s="52">
        <v>2.9947840999999998E-10</v>
      </c>
      <c r="AG219" s="52">
        <v>1.0536614999999999E-10</v>
      </c>
      <c r="AH219" s="52">
        <v>3.0755908000000002E-11</v>
      </c>
      <c r="AI219" s="52">
        <v>1.9935908000000001E-10</v>
      </c>
      <c r="AJ219" s="52">
        <v>3.0847485000000002E-10</v>
      </c>
    </row>
    <row r="220" spans="1:36" x14ac:dyDescent="0.35">
      <c r="A220">
        <v>8</v>
      </c>
      <c r="B220" t="s">
        <v>163</v>
      </c>
      <c r="C220" t="s">
        <v>147</v>
      </c>
      <c r="D220" t="s">
        <v>86</v>
      </c>
      <c r="E220" s="52">
        <v>8.8981838000000004E-8</v>
      </c>
      <c r="F220" s="52">
        <v>2.9469509000000002E-10</v>
      </c>
      <c r="H220" s="52">
        <v>1.0196951E-9</v>
      </c>
      <c r="I220" s="52">
        <v>7.0179587E-10</v>
      </c>
      <c r="J220">
        <v>0</v>
      </c>
      <c r="K220" s="52">
        <v>4.1167063000000003E-11</v>
      </c>
      <c r="L220" s="52">
        <v>7.9229171000000003E-10</v>
      </c>
      <c r="M220" s="52">
        <v>1.7323259999999999E-9</v>
      </c>
      <c r="N220" s="52">
        <v>6.7364106000000001E-9</v>
      </c>
      <c r="O220" s="52">
        <v>6.3755299000000002E-11</v>
      </c>
      <c r="P220" s="52">
        <v>3.9827820999999997E-8</v>
      </c>
      <c r="Q220" s="52">
        <v>5.3795307000000002E-9</v>
      </c>
      <c r="R220" s="52">
        <v>3.7394035E-9</v>
      </c>
      <c r="S220" s="52">
        <v>9.0085484000000003E-12</v>
      </c>
      <c r="T220" s="52">
        <v>1.0145126E-8</v>
      </c>
      <c r="U220" s="52">
        <v>2.0690391999999999E-9</v>
      </c>
      <c r="V220" s="52">
        <v>4.6036477000000002E-14</v>
      </c>
      <c r="W220" s="52">
        <v>1.8903342999999999E-10</v>
      </c>
      <c r="X220" s="52">
        <v>1.5053474E-9</v>
      </c>
      <c r="Y220" s="52">
        <v>-4.7577885999999997E-10</v>
      </c>
      <c r="Z220" s="52">
        <v>1.0670271000000001E-12</v>
      </c>
      <c r="AA220" s="52">
        <v>1.9498681999999998E-9</v>
      </c>
      <c r="AB220" s="52">
        <v>-6.2853541999999995E-10</v>
      </c>
      <c r="AC220">
        <v>0</v>
      </c>
      <c r="AD220" s="52">
        <v>3.1972605999999999E-11</v>
      </c>
      <c r="AE220" s="52">
        <v>1.3864024E-12</v>
      </c>
      <c r="AF220" s="52">
        <v>1.2636488E-8</v>
      </c>
      <c r="AG220" s="52">
        <v>7.1843875999999996E-11</v>
      </c>
      <c r="AH220" s="52">
        <v>1.3725542000000001E-9</v>
      </c>
      <c r="AI220" s="52">
        <v>1.5278634E-9</v>
      </c>
      <c r="AJ220" s="52">
        <v>-1.753384E-9</v>
      </c>
    </row>
    <row r="221" spans="1:36" x14ac:dyDescent="0.35">
      <c r="A221">
        <v>9</v>
      </c>
      <c r="B221" t="s">
        <v>162</v>
      </c>
      <c r="C221" t="s">
        <v>147</v>
      </c>
      <c r="D221" t="s">
        <v>86</v>
      </c>
      <c r="E221" s="52">
        <v>5.8337269000000003E-7</v>
      </c>
      <c r="F221" s="52">
        <v>8.8647160000000003E-10</v>
      </c>
      <c r="G221" s="52"/>
      <c r="H221" s="52">
        <v>7.2947440999999996E-9</v>
      </c>
      <c r="I221" s="52">
        <v>9.6501495999999993E-10</v>
      </c>
      <c r="J221">
        <v>0</v>
      </c>
      <c r="K221" s="52">
        <v>1.9548301E-10</v>
      </c>
      <c r="L221" s="52">
        <v>1.1506595999999999E-9</v>
      </c>
      <c r="M221" s="52">
        <v>1.9456339E-9</v>
      </c>
      <c r="N221" s="52">
        <v>1.2693565E-8</v>
      </c>
      <c r="O221" s="52">
        <v>1.0835043E-10</v>
      </c>
      <c r="P221" s="52">
        <v>2.7752947999999999E-7</v>
      </c>
      <c r="Q221" s="52">
        <v>1.0256136E-8</v>
      </c>
      <c r="R221" s="52">
        <v>1.5062461E-7</v>
      </c>
      <c r="S221" s="52">
        <v>2.5059257999999997E-10</v>
      </c>
      <c r="T221" s="52">
        <v>1.473395E-8</v>
      </c>
      <c r="U221" s="52">
        <v>8.2684191999999996E-8</v>
      </c>
      <c r="V221" s="52">
        <v>1.4559394000000001E-13</v>
      </c>
      <c r="W221" s="52">
        <v>6.7406542E-10</v>
      </c>
      <c r="X221" s="52">
        <v>2.3648335999999999E-9</v>
      </c>
      <c r="Y221" s="52">
        <v>-5.6475120999999995E-10</v>
      </c>
      <c r="Z221" s="52">
        <v>1.4072078999999999E-11</v>
      </c>
      <c r="AA221" s="52">
        <v>3.0579244999999999E-9</v>
      </c>
      <c r="AB221" s="52">
        <v>2.8150260000000001E-10</v>
      </c>
      <c r="AC221">
        <v>0</v>
      </c>
      <c r="AD221" s="52">
        <v>4.6073125999999997E-11</v>
      </c>
      <c r="AE221" s="52">
        <v>5.6118661000000002E-12</v>
      </c>
      <c r="AF221" s="52">
        <v>1.0977605999999999E-8</v>
      </c>
      <c r="AG221" s="52">
        <v>1.4218405999999999E-9</v>
      </c>
      <c r="AH221" s="52">
        <v>1.9481196E-9</v>
      </c>
      <c r="AI221" s="52">
        <v>3.3517531999999999E-9</v>
      </c>
      <c r="AJ221" s="52">
        <v>-1.524983E-9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29CE-D9C0-405D-ACB4-12A4CB7B41FA}">
  <dimension ref="A1:P18"/>
  <sheetViews>
    <sheetView view="pageBreakPreview" zoomScale="120" zoomScaleNormal="100" zoomScaleSheetLayoutView="120" workbookViewId="0">
      <selection activeCell="J10" sqref="A10:J10"/>
    </sheetView>
  </sheetViews>
  <sheetFormatPr baseColWidth="10" defaultColWidth="6.81640625" defaultRowHeight="50.5" customHeight="1" x14ac:dyDescent="0.35"/>
  <cols>
    <col min="1" max="16384" width="6.81640625" style="89"/>
  </cols>
  <sheetData>
    <row r="1" spans="1:16" ht="50.5" customHeight="1" x14ac:dyDescent="0.35">
      <c r="A1" s="86" t="s">
        <v>168</v>
      </c>
      <c r="B1" s="86">
        <v>0.01</v>
      </c>
      <c r="C1" s="87"/>
      <c r="D1" s="87"/>
      <c r="E1" s="88"/>
      <c r="F1" s="88"/>
      <c r="G1" s="88"/>
      <c r="H1" s="88"/>
      <c r="I1" s="88"/>
      <c r="J1" s="88"/>
    </row>
    <row r="2" spans="1:16" ht="50.5" customHeight="1" x14ac:dyDescent="0.35">
      <c r="A2" s="90" t="s">
        <v>75</v>
      </c>
      <c r="B2" s="90" t="str">
        <f>"Most important processes for each category. Only stages that contribute with more than "&amp;TEXT(B1,"0%")&amp;" of the total"</f>
        <v>Most important processes for each category. Only stages that contribute with more than 1% of the total</v>
      </c>
      <c r="C2" s="90"/>
      <c r="D2" s="91"/>
      <c r="E2" s="91"/>
      <c r="F2" s="91"/>
      <c r="G2" s="91"/>
      <c r="H2" s="90"/>
      <c r="I2" s="90"/>
      <c r="J2" s="90"/>
      <c r="K2" s="90"/>
      <c r="L2" s="90"/>
      <c r="M2" s="90"/>
      <c r="N2" s="90"/>
      <c r="O2" s="90"/>
      <c r="P2" s="90"/>
    </row>
    <row r="3" spans="1:16" s="92" customFormat="1" ht="50.5" customHeight="1" x14ac:dyDescent="0.35">
      <c r="A3" s="93" t="str">
        <f>'Farmed processes'!A64</f>
        <v>Acidification</v>
      </c>
      <c r="B3" s="94" t="str">
        <f>IF('Farmed processes'!C64&gt;$B$1,""&amp;'Farmed processes'!C45&amp;" ("&amp;TEXT('Farmed processes'!C64,"0%"&amp;")"),"---")</f>
        <v>Grow-out - feed (68%)</v>
      </c>
      <c r="C3" s="94" t="str">
        <f>IF('Farmed processes'!D64&gt;$B$1,""&amp;'Farmed processes'!D45&amp;" ("&amp;TEXT('Farmed processes'!D64,"0%"&amp;")"),"---")</f>
        <v>Grow-out - well boat and vessel operations (10%)</v>
      </c>
      <c r="D3" s="94" t="str">
        <f>IF('Farmed processes'!E64&gt;$B$1,""&amp;'Farmed processes'!E45&amp;" ("&amp;TEXT('Farmed processes'!E64,"0%"&amp;")"),"---")</f>
        <v>Grow-out - fish farm energy use (5%)</v>
      </c>
      <c r="E3" s="94" t="str">
        <f>IF('Farmed processes'!F64&gt;$B$1,""&amp;'Farmed processes'!F45&amp;" ("&amp;TEXT('Farmed processes'!F64,"0%"&amp;")"),"---")</f>
        <v>Packaging - consumer (4%)</v>
      </c>
      <c r="F3" s="94" t="str">
        <f>IF('Farmed processes'!G64&gt;$B$1,""&amp;'Farmed processes'!G45&amp;" ("&amp;TEXT('Farmed processes'!G64,"0%"&amp;")"),"---")</f>
        <v>Grow-out - oxygen (3%)</v>
      </c>
      <c r="G3" s="94" t="str">
        <f>IF('Farmed processes'!H64&gt;$B$1,""&amp;'Farmed processes'!H45&amp;" ("&amp;TEXT('Farmed processes'!H64,"0%"&amp;")"),"---")</f>
        <v>Juvenile - energy use (2%)</v>
      </c>
      <c r="H3" s="94" t="str">
        <f>IF('Farmed processes'!I64&gt;$B$1,""&amp;'Farmed processes'!I45&amp;" ("&amp;TEXT('Farmed processes'!I64,"0%"&amp;")"),"---")</f>
        <v>Juvenile - feed (2%)</v>
      </c>
      <c r="I3" s="94" t="str">
        <f>IF('Farmed processes'!J64&gt;$B$1,""&amp;'Farmed processes'!J45&amp;" ("&amp;TEXT('Farmed processes'!J64,"0%"&amp;")"),"---")</f>
        <v>Grow-out - equipment and construction (2%)</v>
      </c>
      <c r="J3" s="94" t="str">
        <f>IF('Farmed processes'!K64&gt;$B$1,""&amp;'Farmed processes'!K45&amp;" ("&amp;TEXT('Farmed processes'!K64,"0%"&amp;")"),"---")</f>
        <v>---</v>
      </c>
      <c r="K3" s="94" t="str">
        <f>IF('Farmed processes'!L64&gt;$B$1,""&amp;'Farmed processes'!L45&amp;" ("&amp;TEXT('Farmed processes'!L64,"0%"&amp;")"),"---")</f>
        <v>---</v>
      </c>
      <c r="L3" s="94" t="str">
        <f>IF('Farmed processes'!M64&gt;$B$1,""&amp;'Farmed processes'!M45&amp;" ("&amp;TEXT('Farmed processes'!M64,"0%"&amp;")"),"---")</f>
        <v>---</v>
      </c>
      <c r="M3" s="94" t="str">
        <f>IF('Farmed processes'!N64&gt;$B$1,""&amp;'Farmed processes'!N45&amp;" ("&amp;TEXT('Farmed processes'!N64,"0%"&amp;")"),"---")</f>
        <v>---</v>
      </c>
      <c r="N3" s="94" t="str">
        <f>IF('Farmed processes'!O64&gt;$B$1,""&amp;'Farmed processes'!O45&amp;" ("&amp;TEXT('Farmed processes'!O64,"0%"&amp;")"),"---")</f>
        <v>---</v>
      </c>
      <c r="O3" s="94" t="str">
        <f>IF('Farmed processes'!P64&gt;$B$1,""&amp;'Farmed processes'!P45&amp;" ("&amp;TEXT('Farmed processes'!P64,"0%"&amp;")"),"---")</f>
        <v>---</v>
      </c>
      <c r="P3" s="94" t="str">
        <f>IF('Farmed processes'!Q64&gt;$B$1,""&amp;'Farmed processes'!Q45&amp;" ("&amp;TEXT('Farmed processes'!Q64,"0%"&amp;")"),"---")</f>
        <v>---</v>
      </c>
    </row>
    <row r="4" spans="1:16" s="92" customFormat="1" ht="50.5" customHeight="1" x14ac:dyDescent="0.35">
      <c r="A4" s="93" t="str">
        <f>'Farmed processes'!A65</f>
        <v>Climate change</v>
      </c>
      <c r="B4" s="94" t="str">
        <f>IF('Farmed processes'!C65&gt;$B$1,""&amp;'Farmed processes'!C46&amp;" ("&amp;TEXT('Farmed processes'!C65,"0%"&amp;")"),"---")</f>
        <v>Grow-out - feed (71%)</v>
      </c>
      <c r="C4" s="94" t="str">
        <f>IF('Farmed processes'!D65&gt;$B$1,""&amp;'Farmed processes'!D46&amp;" ("&amp;TEXT('Farmed processes'!D65,"0%"&amp;")"),"---")</f>
        <v>Packaging - consumer (5%)</v>
      </c>
      <c r="D4" s="94" t="str">
        <f>IF('Farmed processes'!E65&gt;$B$1,""&amp;'Farmed processes'!E46&amp;" ("&amp;TEXT('Farmed processes'!E65,"0%"&amp;")"),"---")</f>
        <v>Grow-out - oxygen (4%)</v>
      </c>
      <c r="E4" s="94" t="str">
        <f>IF('Farmed processes'!F65&gt;$B$1,""&amp;'Farmed processes'!F46&amp;" ("&amp;TEXT('Farmed processes'!F65,"0%"&amp;")"),"---")</f>
        <v>Grow-out - well boat and vessel operations (4%)</v>
      </c>
      <c r="F4" s="94" t="str">
        <f>IF('Farmed processes'!G65&gt;$B$1,""&amp;'Farmed processes'!G46&amp;" ("&amp;TEXT('Farmed processes'!G65,"0%"&amp;")"),"---")</f>
        <v>Juvenile - energy use (3%)</v>
      </c>
      <c r="G4" s="94" t="str">
        <f>IF('Farmed processes'!H65&gt;$B$1,""&amp;'Farmed processes'!H46&amp;" ("&amp;TEXT('Farmed processes'!H65,"0%"&amp;")"),"---")</f>
        <v>Retail (3%)</v>
      </c>
      <c r="H4" s="94" t="str">
        <f>IF('Farmed processes'!I65&gt;$B$1,""&amp;'Farmed processes'!I46&amp;" ("&amp;TEXT('Farmed processes'!I65,"0%"&amp;")"),"---")</f>
        <v>Grow-out - fish farm energy use (2%)</v>
      </c>
      <c r="I4" s="94" t="str">
        <f>IF('Farmed processes'!J65&gt;$B$1,""&amp;'Farmed processes'!J46&amp;" ("&amp;TEXT('Farmed processes'!J65,"0%"&amp;")"),"---")</f>
        <v>Juvenile - feed (2%)</v>
      </c>
      <c r="J4" s="94" t="str">
        <f>IF('Farmed processes'!K65&gt;$B$1,""&amp;'Farmed processes'!K46&amp;" ("&amp;TEXT('Farmed processes'!K65,"0%"&amp;")"),"---")</f>
        <v>Grow-out - equipment and construction (1%)</v>
      </c>
      <c r="K4" s="94" t="str">
        <f>IF('Farmed processes'!L65&gt;$B$1,""&amp;'Farmed processes'!L46&amp;" ("&amp;TEXT('Farmed processes'!L65,"0%"&amp;")"),"---")</f>
        <v>Grow-out - other (1%)</v>
      </c>
      <c r="L4" s="94" t="str">
        <f>IF('Farmed processes'!M65&gt;$B$1,""&amp;'Farmed processes'!M46&amp;" ("&amp;TEXT('Farmed processes'!M65,"0%"&amp;")"),"---")</f>
        <v>---</v>
      </c>
      <c r="M4" s="94" t="str">
        <f>IF('Farmed processes'!N65&gt;$B$1,""&amp;'Farmed processes'!N46&amp;" ("&amp;TEXT('Farmed processes'!N65,"0%"&amp;")"),"---")</f>
        <v>---</v>
      </c>
      <c r="N4" s="94" t="str">
        <f>IF('Farmed processes'!O65&gt;$B$1,""&amp;'Farmed processes'!O46&amp;" ("&amp;TEXT('Farmed processes'!O65,"0%"&amp;")"),"---")</f>
        <v>---</v>
      </c>
      <c r="O4" s="94" t="str">
        <f>IF('Farmed processes'!P65&gt;$B$1,""&amp;'Farmed processes'!P46&amp;" ("&amp;TEXT('Farmed processes'!P65,"0%"&amp;")"),"---")</f>
        <v>---</v>
      </c>
      <c r="P4" s="94" t="str">
        <f>IF('Farmed processes'!Q65&gt;$B$1,""&amp;'Farmed processes'!Q46&amp;" ("&amp;TEXT('Farmed processes'!Q65,"0%"&amp;")"),"---")</f>
        <v>---</v>
      </c>
    </row>
    <row r="5" spans="1:16" s="92" customFormat="1" ht="50.5" customHeight="1" x14ac:dyDescent="0.35">
      <c r="A5" s="93" t="str">
        <f>'Farmed processes'!A66</f>
        <v>Ecotoxicity, freshwater</v>
      </c>
      <c r="B5" s="94" t="str">
        <f>IF('Farmed processes'!C66&gt;$B$1,""&amp;'Farmed processes'!C47&amp;" ("&amp;TEXT('Farmed processes'!C66,"0%"&amp;")"),"---")</f>
        <v>Grow-out - feed (94%)</v>
      </c>
      <c r="C5" s="94" t="str">
        <f>IF('Farmed processes'!D66&gt;$B$1,""&amp;'Farmed processes'!D47&amp;" ("&amp;TEXT('Farmed processes'!D66,"0%"&amp;")"),"---")</f>
        <v>Juvenile - feed (3%)</v>
      </c>
      <c r="D5" s="94" t="str">
        <f>IF('Farmed processes'!E66&gt;$B$1,""&amp;'Farmed processes'!E47&amp;" ("&amp;TEXT('Farmed processes'!E66,"0%"&amp;")"),"---")</f>
        <v>---</v>
      </c>
      <c r="E5" s="94" t="str">
        <f>IF('Farmed processes'!F66&gt;$B$1,""&amp;'Farmed processes'!F47&amp;" ("&amp;TEXT('Farmed processes'!F66,"0%"&amp;")"),"---")</f>
        <v>---</v>
      </c>
      <c r="F5" s="94" t="str">
        <f>IF('Farmed processes'!G66&gt;$B$1,""&amp;'Farmed processes'!G47&amp;" ("&amp;TEXT('Farmed processes'!G66,"0%"&amp;")"),"---")</f>
        <v>---</v>
      </c>
      <c r="G5" s="94" t="str">
        <f>IF('Farmed processes'!H66&gt;$B$1,""&amp;'Farmed processes'!H47&amp;" ("&amp;TEXT('Farmed processes'!H66,"0%"&amp;")"),"---")</f>
        <v>---</v>
      </c>
      <c r="H5" s="94" t="str">
        <f>IF('Farmed processes'!I66&gt;$B$1,""&amp;'Farmed processes'!I47&amp;" ("&amp;TEXT('Farmed processes'!I66,"0%"&amp;")"),"---")</f>
        <v>---</v>
      </c>
      <c r="I5" s="94" t="str">
        <f>IF('Farmed processes'!J66&gt;$B$1,""&amp;'Farmed processes'!J47&amp;" ("&amp;TEXT('Farmed processes'!J66,"0%"&amp;")"),"---")</f>
        <v>---</v>
      </c>
      <c r="J5" s="94" t="str">
        <f>IF('Farmed processes'!K66&gt;$B$1,""&amp;'Farmed processes'!K47&amp;" ("&amp;TEXT('Farmed processes'!K66,"0%"&amp;")"),"---")</f>
        <v>---</v>
      </c>
      <c r="K5" s="94" t="str">
        <f>IF('Farmed processes'!L66&gt;$B$1,""&amp;'Farmed processes'!L47&amp;" ("&amp;TEXT('Farmed processes'!L66,"0%"&amp;")"),"---")</f>
        <v>---</v>
      </c>
      <c r="L5" s="94" t="str">
        <f>IF('Farmed processes'!M66&gt;$B$1,""&amp;'Farmed processes'!M47&amp;" ("&amp;TEXT('Farmed processes'!M66,"0%"&amp;")"),"---")</f>
        <v>---</v>
      </c>
      <c r="M5" s="94" t="str">
        <f>IF('Farmed processes'!N66&gt;$B$1,""&amp;'Farmed processes'!N47&amp;" ("&amp;TEXT('Farmed processes'!N66,"0%"&amp;")"),"---")</f>
        <v>---</v>
      </c>
      <c r="N5" s="94" t="str">
        <f>IF('Farmed processes'!O66&gt;$B$1,""&amp;'Farmed processes'!O47&amp;" ("&amp;TEXT('Farmed processes'!O66,"0%"&amp;")"),"---")</f>
        <v>---</v>
      </c>
      <c r="O5" s="94" t="str">
        <f>IF('Farmed processes'!P66&gt;$B$1,""&amp;'Farmed processes'!P47&amp;" ("&amp;TEXT('Farmed processes'!P66,"0%"&amp;")"),"---")</f>
        <v>---</v>
      </c>
      <c r="P5" s="94" t="str">
        <f>IF('Farmed processes'!Q66&gt;$B$1,""&amp;'Farmed processes'!Q47&amp;" ("&amp;TEXT('Farmed processes'!Q66,"0%"&amp;")"),"---")</f>
        <v>---</v>
      </c>
    </row>
    <row r="6" spans="1:16" s="92" customFormat="1" ht="50.5" customHeight="1" x14ac:dyDescent="0.35">
      <c r="A6" s="93" t="str">
        <f>'Farmed processes'!A67</f>
        <v>Particulate matter</v>
      </c>
      <c r="B6" s="94" t="str">
        <f>IF('Farmed processes'!C67&gt;$B$1,""&amp;'Farmed processes'!C48&amp;" ("&amp;TEXT('Farmed processes'!C67,"0%"&amp;")"),"---")</f>
        <v>Grow-out - feed (60%)</v>
      </c>
      <c r="C6" s="94" t="str">
        <f>IF('Farmed processes'!D67&gt;$B$1,""&amp;'Farmed processes'!D48&amp;" ("&amp;TEXT('Farmed processes'!D67,"0%"&amp;")"),"---")</f>
        <v>Grow-out - well boat and vessel operations (17%)</v>
      </c>
      <c r="D6" s="94" t="str">
        <f>IF('Farmed processes'!E67&gt;$B$1,""&amp;'Farmed processes'!E48&amp;" ("&amp;TEXT('Farmed processes'!E67,"0%"&amp;")"),"---")</f>
        <v>Grow-out - fish farm energy use (9%)</v>
      </c>
      <c r="E6" s="94" t="str">
        <f>IF('Farmed processes'!F67&gt;$B$1,""&amp;'Farmed processes'!F48&amp;" ("&amp;TEXT('Farmed processes'!F67,"0%"&amp;")"),"---")</f>
        <v>Grow-out - oxygen (3%)</v>
      </c>
      <c r="F6" s="94" t="str">
        <f>IF('Farmed processes'!G67&gt;$B$1,""&amp;'Farmed processes'!G48&amp;" ("&amp;TEXT('Farmed processes'!G67,"0%"&amp;")"),"---")</f>
        <v>Packaging - consumer (2%)</v>
      </c>
      <c r="G6" s="94" t="str">
        <f>IF('Farmed processes'!H67&gt;$B$1,""&amp;'Farmed processes'!H48&amp;" ("&amp;TEXT('Farmed processes'!H67,"0%"&amp;")"),"---")</f>
        <v>Juvenile - energy use (2%)</v>
      </c>
      <c r="H6" s="94" t="str">
        <f>IF('Farmed processes'!I67&gt;$B$1,""&amp;'Farmed processes'!I48&amp;" ("&amp;TEXT('Farmed processes'!I67,"0%"&amp;")"),"---")</f>
        <v>Juvenile - feed (2%)</v>
      </c>
      <c r="I6" s="94" t="str">
        <f>IF('Farmed processes'!J67&gt;$B$1,""&amp;'Farmed processes'!J48&amp;" ("&amp;TEXT('Farmed processes'!J67,"0%"&amp;")"),"---")</f>
        <v>Grow-out - equipment and construction (2%)</v>
      </c>
      <c r="J6" s="94" t="str">
        <f>IF('Farmed processes'!K67&gt;$B$1,""&amp;'Farmed processes'!K48&amp;" ("&amp;TEXT('Farmed processes'!K67,"0%"&amp;")"),"---")</f>
        <v>---</v>
      </c>
      <c r="K6" s="94" t="str">
        <f>IF('Farmed processes'!L67&gt;$B$1,""&amp;'Farmed processes'!L48&amp;" ("&amp;TEXT('Farmed processes'!L67,"0%"&amp;")"),"---")</f>
        <v>---</v>
      </c>
      <c r="L6" s="94" t="str">
        <f>IF('Farmed processes'!M67&gt;$B$1,""&amp;'Farmed processes'!M48&amp;" ("&amp;TEXT('Farmed processes'!M67,"0%"&amp;")"),"---")</f>
        <v>---</v>
      </c>
      <c r="M6" s="94" t="str">
        <f>IF('Farmed processes'!N67&gt;$B$1,""&amp;'Farmed processes'!N48&amp;" ("&amp;TEXT('Farmed processes'!N67,"0%"&amp;")"),"---")</f>
        <v>---</v>
      </c>
      <c r="N6" s="94" t="str">
        <f>IF('Farmed processes'!O67&gt;$B$1,""&amp;'Farmed processes'!O48&amp;" ("&amp;TEXT('Farmed processes'!O67,"0%"&amp;")"),"---")</f>
        <v>---</v>
      </c>
      <c r="O6" s="94" t="str">
        <f>IF('Farmed processes'!P67&gt;$B$1,""&amp;'Farmed processes'!P48&amp;" ("&amp;TEXT('Farmed processes'!P67,"0%"&amp;")"),"---")</f>
        <v>---</v>
      </c>
      <c r="P6" s="94" t="str">
        <f>IF('Farmed processes'!Q67&gt;$B$1,""&amp;'Farmed processes'!Q48&amp;" ("&amp;TEXT('Farmed processes'!Q67,"0%"&amp;")"),"---")</f>
        <v>---</v>
      </c>
    </row>
    <row r="7" spans="1:16" s="92" customFormat="1" ht="50.5" customHeight="1" x14ac:dyDescent="0.35">
      <c r="A7" s="93" t="str">
        <f>'Farmed processes'!A68</f>
        <v>Eutrophication, marine</v>
      </c>
      <c r="B7" s="94" t="str">
        <f>IF('Farmed processes'!C68&gt;$B$1,""&amp;'Farmed processes'!C49&amp;" ("&amp;TEXT('Farmed processes'!C68,"0%"&amp;")"),"---")</f>
        <v>Grow-out - other (80%)</v>
      </c>
      <c r="C7" s="94" t="str">
        <f>IF('Farmed processes'!D68&gt;$B$1,""&amp;'Farmed processes'!D49&amp;" ("&amp;TEXT('Farmed processes'!D68,"0%"&amp;")"),"---")</f>
        <v>Grow-out - feed (17%)</v>
      </c>
      <c r="D7" s="94" t="str">
        <f>IF('Farmed processes'!E68&gt;$B$1,""&amp;'Farmed processes'!E49&amp;" ("&amp;TEXT('Farmed processes'!E68,"0%"&amp;")"),"---")</f>
        <v>Grow-out - well boat and vessel operations (1%)</v>
      </c>
      <c r="E7" s="94" t="str">
        <f>IF('Farmed processes'!F68&gt;$B$1,""&amp;'Farmed processes'!F49&amp;" ("&amp;TEXT('Farmed processes'!F68,"0%"&amp;")"),"---")</f>
        <v>---</v>
      </c>
      <c r="F7" s="94" t="str">
        <f>IF('Farmed processes'!G68&gt;$B$1,""&amp;'Farmed processes'!G49&amp;" ("&amp;TEXT('Farmed processes'!G68,"0%"&amp;")"),"---")</f>
        <v>---</v>
      </c>
      <c r="G7" s="94" t="str">
        <f>IF('Farmed processes'!H68&gt;$B$1,""&amp;'Farmed processes'!H49&amp;" ("&amp;TEXT('Farmed processes'!H68,"0%"&amp;")"),"---")</f>
        <v>---</v>
      </c>
      <c r="H7" s="94" t="str">
        <f>IF('Farmed processes'!I68&gt;$B$1,""&amp;'Farmed processes'!I49&amp;" ("&amp;TEXT('Farmed processes'!I68,"0%"&amp;")"),"---")</f>
        <v>---</v>
      </c>
      <c r="I7" s="94" t="str">
        <f>IF('Farmed processes'!J68&gt;$B$1,""&amp;'Farmed processes'!J49&amp;" ("&amp;TEXT('Farmed processes'!J68,"0%"&amp;")"),"---")</f>
        <v>---</v>
      </c>
      <c r="J7" s="94" t="str">
        <f>IF('Farmed processes'!K68&gt;$B$1,""&amp;'Farmed processes'!K49&amp;" ("&amp;TEXT('Farmed processes'!K68,"0%"&amp;")"),"---")</f>
        <v>---</v>
      </c>
      <c r="K7" s="94" t="str">
        <f>IF('Farmed processes'!L68&gt;$B$1,""&amp;'Farmed processes'!L49&amp;" ("&amp;TEXT('Farmed processes'!L68,"0%"&amp;")"),"---")</f>
        <v>---</v>
      </c>
      <c r="L7" s="94" t="str">
        <f>IF('Farmed processes'!M68&gt;$B$1,""&amp;'Farmed processes'!M49&amp;" ("&amp;TEXT('Farmed processes'!M68,"0%"&amp;")"),"---")</f>
        <v>---</v>
      </c>
      <c r="M7" s="94" t="str">
        <f>IF('Farmed processes'!N68&gt;$B$1,""&amp;'Farmed processes'!N49&amp;" ("&amp;TEXT('Farmed processes'!N68,"0%"&amp;")"),"---")</f>
        <v>---</v>
      </c>
      <c r="N7" s="94" t="str">
        <f>IF('Farmed processes'!O68&gt;$B$1,""&amp;'Farmed processes'!O49&amp;" ("&amp;TEXT('Farmed processes'!O68,"0%"&amp;")"),"---")</f>
        <v>---</v>
      </c>
      <c r="O7" s="94" t="str">
        <f>IF('Farmed processes'!P68&gt;$B$1,""&amp;'Farmed processes'!P49&amp;" ("&amp;TEXT('Farmed processes'!P68,"0%"&amp;")"),"---")</f>
        <v>---</v>
      </c>
      <c r="P7" s="94" t="str">
        <f>IF('Farmed processes'!Q68&gt;$B$1,""&amp;'Farmed processes'!Q49&amp;" ("&amp;TEXT('Farmed processes'!Q68,"0%"&amp;")"),"---")</f>
        <v>---</v>
      </c>
    </row>
    <row r="8" spans="1:16" s="92" customFormat="1" ht="50.5" customHeight="1" x14ac:dyDescent="0.35">
      <c r="A8" s="93" t="str">
        <f>'Farmed processes'!A69</f>
        <v>Eutrophication, freshwater</v>
      </c>
      <c r="B8" s="94" t="str">
        <f>IF('Farmed processes'!C69&gt;$B$1,""&amp;'Farmed processes'!C50&amp;" ("&amp;TEXT('Farmed processes'!C69,"0%"&amp;")"),"---")</f>
        <v>Grow-out - feed (90%)</v>
      </c>
      <c r="C8" s="94" t="str">
        <f>IF('Farmed processes'!D69&gt;$B$1,""&amp;'Farmed processes'!D50&amp;" ("&amp;TEXT('Farmed processes'!D69,"0%"&amp;")"),"---")</f>
        <v>Preparation - fish waste handling (3%)</v>
      </c>
      <c r="D8" s="94" t="str">
        <f>IF('Farmed processes'!E69&gt;$B$1,""&amp;'Farmed processes'!E50&amp;" ("&amp;TEXT('Farmed processes'!E69,"0%"&amp;")"),"---")</f>
        <v>Juvenile - feed (2%)</v>
      </c>
      <c r="E8" s="94" t="str">
        <f>IF('Farmed processes'!F69&gt;$B$1,""&amp;'Farmed processes'!F50&amp;" ("&amp;TEXT('Farmed processes'!F69,"0%"&amp;")"),"---")</f>
        <v>Retailer and consumer - fish waste (1%)</v>
      </c>
      <c r="F8" s="94" t="str">
        <f>IF('Farmed processes'!G69&gt;$B$1,""&amp;'Farmed processes'!G50&amp;" ("&amp;TEXT('Farmed processes'!G69,"0%"&amp;")"),"---")</f>
        <v>Retailer and consumer - Fish waste (1%)</v>
      </c>
      <c r="G8" s="94" t="str">
        <f>IF('Farmed processes'!H69&gt;$B$1,""&amp;'Farmed processes'!H50&amp;" ("&amp;TEXT('Farmed processes'!H69,"0%"&amp;")"),"---")</f>
        <v>---</v>
      </c>
      <c r="H8" s="94" t="str">
        <f>IF('Farmed processes'!I69&gt;$B$1,""&amp;'Farmed processes'!I50&amp;" ("&amp;TEXT('Farmed processes'!I69,"0%"&amp;")"),"---")</f>
        <v>---</v>
      </c>
      <c r="I8" s="94" t="str">
        <f>IF('Farmed processes'!J69&gt;$B$1,""&amp;'Farmed processes'!J50&amp;" ("&amp;TEXT('Farmed processes'!J69,"0%"&amp;")"),"---")</f>
        <v>---</v>
      </c>
      <c r="J8" s="94" t="str">
        <f>IF('Farmed processes'!K69&gt;$B$1,""&amp;'Farmed processes'!K50&amp;" ("&amp;TEXT('Farmed processes'!K69,"0%"&amp;")"),"---")</f>
        <v>---</v>
      </c>
      <c r="K8" s="94" t="str">
        <f>IF('Farmed processes'!L69&gt;$B$1,""&amp;'Farmed processes'!L50&amp;" ("&amp;TEXT('Farmed processes'!L69,"0%"&amp;")"),"---")</f>
        <v>---</v>
      </c>
      <c r="L8" s="94" t="str">
        <f>IF('Farmed processes'!M69&gt;$B$1,""&amp;'Farmed processes'!M50&amp;" ("&amp;TEXT('Farmed processes'!M69,"0%"&amp;")"),"---")</f>
        <v>---</v>
      </c>
      <c r="M8" s="94" t="str">
        <f>IF('Farmed processes'!N69&gt;$B$1,""&amp;'Farmed processes'!N50&amp;" ("&amp;TEXT('Farmed processes'!N69,"0%"&amp;")"),"---")</f>
        <v>---</v>
      </c>
      <c r="N8" s="94" t="str">
        <f>IF('Farmed processes'!O69&gt;$B$1,""&amp;'Farmed processes'!O50&amp;" ("&amp;TEXT('Farmed processes'!O69,"0%"&amp;")"),"---")</f>
        <v>---</v>
      </c>
      <c r="O8" s="94" t="str">
        <f>IF('Farmed processes'!P69&gt;$B$1,""&amp;'Farmed processes'!P50&amp;" ("&amp;TEXT('Farmed processes'!P69,"0%"&amp;")"),"---")</f>
        <v>---</v>
      </c>
      <c r="P8" s="94" t="str">
        <f>IF('Farmed processes'!Q69&gt;$B$1,""&amp;'Farmed processes'!Q50&amp;" ("&amp;TEXT('Farmed processes'!Q69,"0%"&amp;")"),"---")</f>
        <v>---</v>
      </c>
    </row>
    <row r="9" spans="1:16" s="92" customFormat="1" ht="50.5" customHeight="1" x14ac:dyDescent="0.35">
      <c r="A9" s="93" t="str">
        <f>'Farmed processes'!A70</f>
        <v>Eutrophication, terrestrial</v>
      </c>
      <c r="B9" s="94" t="str">
        <f>IF('Farmed processes'!C70&gt;$B$1,""&amp;'Farmed processes'!C51&amp;" ("&amp;TEXT('Farmed processes'!C70,"0%"&amp;")"),"---")</f>
        <v>Grow-out - feed (70%)</v>
      </c>
      <c r="C9" s="94" t="str">
        <f>IF('Farmed processes'!D70&gt;$B$1,""&amp;'Farmed processes'!D51&amp;" ("&amp;TEXT('Farmed processes'!D70,"0%"&amp;")"),"---")</f>
        <v>Grow-out - well boat and vessel operations (13%)</v>
      </c>
      <c r="D9" s="94" t="str">
        <f>IF('Farmed processes'!E70&gt;$B$1,""&amp;'Farmed processes'!E51&amp;" ("&amp;TEXT('Farmed processes'!E70,"0%"&amp;")"),"---")</f>
        <v>Grow-out - fish farm energy use (7%)</v>
      </c>
      <c r="E9" s="94" t="str">
        <f>IF('Farmed processes'!F70&gt;$B$1,""&amp;'Farmed processes'!F51&amp;" ("&amp;TEXT('Farmed processes'!F70,"0%"&amp;")"),"---")</f>
        <v>Juvenile - feed (2%)</v>
      </c>
      <c r="F9" s="94" t="str">
        <f>IF('Farmed processes'!G70&gt;$B$1,""&amp;'Farmed processes'!G51&amp;" ("&amp;TEXT('Farmed processes'!G70,"0%"&amp;")"),"---")</f>
        <v>Packaging - consumer (2%)</v>
      </c>
      <c r="G9" s="94" t="str">
        <f>IF('Farmed processes'!H70&gt;$B$1,""&amp;'Farmed processes'!H51&amp;" ("&amp;TEXT('Farmed processes'!H70,"0%"&amp;")"),"---")</f>
        <v>Grow-out - oxygen (2%)</v>
      </c>
      <c r="H9" s="94" t="str">
        <f>IF('Farmed processes'!I70&gt;$B$1,""&amp;'Farmed processes'!I51&amp;" ("&amp;TEXT('Farmed processes'!I70,"0%"&amp;")"),"---")</f>
        <v>Juvenile - energy use (1%)</v>
      </c>
      <c r="I9" s="94" t="str">
        <f>IF('Farmed processes'!J70&gt;$B$1,""&amp;'Farmed processes'!J51&amp;" ("&amp;TEXT('Farmed processes'!J70,"0%"&amp;")"),"---")</f>
        <v>---</v>
      </c>
      <c r="J9" s="94" t="str">
        <f>IF('Farmed processes'!K70&gt;$B$1,""&amp;'Farmed processes'!K51&amp;" ("&amp;TEXT('Farmed processes'!K70,"0%"&amp;")"),"---")</f>
        <v>---</v>
      </c>
      <c r="K9" s="94" t="str">
        <f>IF('Farmed processes'!L70&gt;$B$1,""&amp;'Farmed processes'!L51&amp;" ("&amp;TEXT('Farmed processes'!L70,"0%"&amp;")"),"---")</f>
        <v>---</v>
      </c>
      <c r="L9" s="94" t="str">
        <f>IF('Farmed processes'!M70&gt;$B$1,""&amp;'Farmed processes'!M51&amp;" ("&amp;TEXT('Farmed processes'!M70,"0%"&amp;")"),"---")</f>
        <v>---</v>
      </c>
      <c r="M9" s="94" t="str">
        <f>IF('Farmed processes'!N70&gt;$B$1,""&amp;'Farmed processes'!N51&amp;" ("&amp;TEXT('Farmed processes'!N70,"0%"&amp;")"),"---")</f>
        <v>---</v>
      </c>
      <c r="N9" s="94" t="str">
        <f>IF('Farmed processes'!O70&gt;$B$1,""&amp;'Farmed processes'!O51&amp;" ("&amp;TEXT('Farmed processes'!O70,"0%"&amp;")"),"---")</f>
        <v>---</v>
      </c>
      <c r="O9" s="94" t="str">
        <f>IF('Farmed processes'!P70&gt;$B$1,""&amp;'Farmed processes'!P51&amp;" ("&amp;TEXT('Farmed processes'!P70,"0%"&amp;")"),"---")</f>
        <v>---</v>
      </c>
      <c r="P9" s="94" t="str">
        <f>IF('Farmed processes'!Q70&gt;$B$1,""&amp;'Farmed processes'!Q51&amp;" ("&amp;TEXT('Farmed processes'!Q70,"0%"&amp;")"),"---")</f>
        <v>---</v>
      </c>
    </row>
    <row r="10" spans="1:16" s="92" customFormat="1" ht="50.5" customHeight="1" x14ac:dyDescent="0.35">
      <c r="A10" s="93" t="str">
        <f>'Farmed processes'!A71</f>
        <v>Human toxicity, cancer</v>
      </c>
      <c r="B10" s="94" t="str">
        <f>IF('Farmed processes'!C71&gt;$B$1,""&amp;'Farmed processes'!C52&amp;" ("&amp;TEXT('Farmed processes'!C71,"0%"&amp;")"),"---")</f>
        <v>Grow-out - equipment and construction (44%)</v>
      </c>
      <c r="C10" s="94" t="str">
        <f>IF('Farmed processes'!D71&gt;$B$1,""&amp;'Farmed processes'!D52&amp;" ("&amp;TEXT('Farmed processes'!D71,"0%"&amp;")"),"---")</f>
        <v>Grow-out - feed (32%)</v>
      </c>
      <c r="D10" s="94" t="str">
        <f>IF('Farmed processes'!E71&gt;$B$1,""&amp;'Farmed processes'!E52&amp;" ("&amp;TEXT('Farmed processes'!E71,"0%"&amp;")"),"---")</f>
        <v>Juveniles - constrution and equipment (9%)</v>
      </c>
      <c r="E10" s="94" t="str">
        <f>IF('Farmed processes'!F71&gt;$B$1,""&amp;'Farmed processes'!F52&amp;" ("&amp;TEXT('Farmed processes'!F71,"0%"&amp;")"),"---")</f>
        <v>Packaging - consumer (5%)</v>
      </c>
      <c r="F10" s="94" t="str">
        <f>IF('Farmed processes'!G71&gt;$B$1,""&amp;'Farmed processes'!G52&amp;" ("&amp;TEXT('Farmed processes'!G71,"0%"&amp;")"),"---")</f>
        <v>Grow-out - well boat and vessel operations (2%)</v>
      </c>
      <c r="G10" s="94" t="str">
        <f>IF('Farmed processes'!H71&gt;$B$1,""&amp;'Farmed processes'!H52&amp;" ("&amp;TEXT('Farmed processes'!H71,"0%"&amp;")"),"---")</f>
        <v>Grow-out - oxygen (1%)</v>
      </c>
      <c r="H10" s="94" t="str">
        <f>IF('Farmed processes'!I71&gt;$B$1,""&amp;'Farmed processes'!I52&amp;" ("&amp;TEXT('Farmed processes'!I71,"0%"&amp;")"),"---")</f>
        <v>Grow-out - fish farm energy use (1%)</v>
      </c>
      <c r="I10" s="94" t="str">
        <f>IF('Farmed processes'!J71&gt;$B$1,""&amp;'Farmed processes'!J52&amp;" ("&amp;TEXT('Farmed processes'!J71,"0%"&amp;")"),"---")</f>
        <v>---</v>
      </c>
      <c r="J10" s="94" t="str">
        <f>IF('Farmed processes'!K71&gt;$B$1,""&amp;'Farmed processes'!K52&amp;" ("&amp;TEXT('Farmed processes'!K71,"0%"&amp;")"),"---")</f>
        <v>---</v>
      </c>
      <c r="K10" s="94" t="str">
        <f>IF('Farmed processes'!L71&gt;$B$1,""&amp;'Farmed processes'!L52&amp;" ("&amp;TEXT('Farmed processes'!L71,"0%"&amp;")"),"---")</f>
        <v>---</v>
      </c>
      <c r="L10" s="94" t="str">
        <f>IF('Farmed processes'!M71&gt;$B$1,""&amp;'Farmed processes'!M52&amp;" ("&amp;TEXT('Farmed processes'!M71,"0%"&amp;")"),"---")</f>
        <v>---</v>
      </c>
      <c r="M10" s="94" t="str">
        <f>IF('Farmed processes'!N71&gt;$B$1,""&amp;'Farmed processes'!N52&amp;" ("&amp;TEXT('Farmed processes'!N71,"0%"&amp;")"),"---")</f>
        <v>---</v>
      </c>
      <c r="N10" s="94" t="str">
        <f>IF('Farmed processes'!O71&gt;$B$1,""&amp;'Farmed processes'!O52&amp;" ("&amp;TEXT('Farmed processes'!O71,"0%"&amp;")"),"---")</f>
        <v>---</v>
      </c>
      <c r="O10" s="94" t="str">
        <f>IF('Farmed processes'!P71&gt;$B$1,""&amp;'Farmed processes'!P52&amp;" ("&amp;TEXT('Farmed processes'!P71,"0%"&amp;")"),"---")</f>
        <v>---</v>
      </c>
      <c r="P10" s="94" t="str">
        <f>IF('Farmed processes'!Q71&gt;$B$1,""&amp;'Farmed processes'!Q52&amp;" ("&amp;TEXT('Farmed processes'!Q71,"0%"&amp;")"),"---")</f>
        <v>---</v>
      </c>
    </row>
    <row r="11" spans="1:16" s="92" customFormat="1" ht="50.5" customHeight="1" x14ac:dyDescent="0.35">
      <c r="A11" s="93" t="str">
        <f>'Farmed processes'!A72</f>
        <v>Human toxicity, non-cancer</v>
      </c>
      <c r="B11" s="94" t="str">
        <f>IF('Farmed processes'!C72&gt;$B$1,""&amp;'Farmed processes'!C53&amp;" ("&amp;TEXT('Farmed processes'!C72,"0%"&amp;")"),"---")</f>
        <v>Grow-out - feed (85%)</v>
      </c>
      <c r="C11" s="94" t="str">
        <f>IF('Farmed processes'!D72&gt;$B$1,""&amp;'Farmed processes'!D53&amp;" ("&amp;TEXT('Farmed processes'!D72,"0%"&amp;")"),"---")</f>
        <v>Packaging - consumer (3%)</v>
      </c>
      <c r="D11" s="94" t="str">
        <f>IF('Farmed processes'!E72&gt;$B$1,""&amp;'Farmed processes'!E53&amp;" ("&amp;TEXT('Farmed processes'!E72,"0%"&amp;")"),"---")</f>
        <v>Grow-out - well boat and vessel operations (3%)</v>
      </c>
      <c r="E11" s="94" t="str">
        <f>IF('Farmed processes'!F72&gt;$B$1,""&amp;'Farmed processes'!F53&amp;" ("&amp;TEXT('Farmed processes'!F72,"0%"&amp;")"),"---")</f>
        <v>Juvenile - feed (2%)</v>
      </c>
      <c r="F11" s="94" t="str">
        <f>IF('Farmed processes'!G72&gt;$B$1,""&amp;'Farmed processes'!G53&amp;" ("&amp;TEXT('Farmed processes'!G72,"0%"&amp;")"),"---")</f>
        <v>Grow-out - fish farm energy use (1%)</v>
      </c>
      <c r="G11" s="94" t="str">
        <f>IF('Farmed processes'!H72&gt;$B$1,""&amp;'Farmed processes'!H53&amp;" ("&amp;TEXT('Farmed processes'!H72,"0%"&amp;")"),"---")</f>
        <v>---</v>
      </c>
      <c r="H11" s="94" t="str">
        <f>IF('Farmed processes'!I72&gt;$B$1,""&amp;'Farmed processes'!I53&amp;" ("&amp;TEXT('Farmed processes'!I72,"0%"&amp;")"),"---")</f>
        <v>---</v>
      </c>
      <c r="I11" s="94" t="str">
        <f>IF('Farmed processes'!J72&gt;$B$1,""&amp;'Farmed processes'!J53&amp;" ("&amp;TEXT('Farmed processes'!J72,"0%"&amp;")"),"---")</f>
        <v>---</v>
      </c>
      <c r="J11" s="94" t="str">
        <f>IF('Farmed processes'!K72&gt;$B$1,""&amp;'Farmed processes'!K53&amp;" ("&amp;TEXT('Farmed processes'!K72,"0%"&amp;")"),"---")</f>
        <v>---</v>
      </c>
      <c r="K11" s="94" t="str">
        <f>IF('Farmed processes'!L72&gt;$B$1,""&amp;'Farmed processes'!L53&amp;" ("&amp;TEXT('Farmed processes'!L72,"0%"&amp;")"),"---")</f>
        <v>---</v>
      </c>
      <c r="L11" s="94" t="str">
        <f>IF('Farmed processes'!M72&gt;$B$1,""&amp;'Farmed processes'!M53&amp;" ("&amp;TEXT('Farmed processes'!M72,"0%"&amp;")"),"---")</f>
        <v>---</v>
      </c>
      <c r="M11" s="94" t="str">
        <f>IF('Farmed processes'!N72&gt;$B$1,""&amp;'Farmed processes'!N53&amp;" ("&amp;TEXT('Farmed processes'!N72,"0%"&amp;")"),"---")</f>
        <v>---</v>
      </c>
      <c r="N11" s="94" t="str">
        <f>IF('Farmed processes'!O72&gt;$B$1,""&amp;'Farmed processes'!O53&amp;" ("&amp;TEXT('Farmed processes'!O72,"0%"&amp;")"),"---")</f>
        <v>---</v>
      </c>
      <c r="O11" s="94" t="str">
        <f>IF('Farmed processes'!P72&gt;$B$1,""&amp;'Farmed processes'!P53&amp;" ("&amp;TEXT('Farmed processes'!P72,"0%"&amp;")"),"---")</f>
        <v>---</v>
      </c>
      <c r="P11" s="94" t="str">
        <f>IF('Farmed processes'!Q72&gt;$B$1,""&amp;'Farmed processes'!Q53&amp;" ("&amp;TEXT('Farmed processes'!Q72,"0%"&amp;")"),"---")</f>
        <v>---</v>
      </c>
    </row>
    <row r="12" spans="1:16" s="92" customFormat="1" ht="50.5" customHeight="1" x14ac:dyDescent="0.35">
      <c r="A12" s="93" t="str">
        <f>'Farmed processes'!A73</f>
        <v>Ionising radiation</v>
      </c>
      <c r="B12" s="94" t="str">
        <f>IF('Farmed processes'!C73&gt;$B$1,""&amp;'Farmed processes'!C54&amp;" ("&amp;TEXT('Farmed processes'!C73,"0%"&amp;")"),"---")</f>
        <v>Grow-out - feed (37%)</v>
      </c>
      <c r="C12" s="94" t="str">
        <f>IF('Farmed processes'!D73&gt;$B$1,""&amp;'Farmed processes'!D54&amp;" ("&amp;TEXT('Farmed processes'!D73,"0%"&amp;")"),"---")</f>
        <v>Grow-out - oxygen (21%)</v>
      </c>
      <c r="D12" s="94" t="str">
        <f>IF('Farmed processes'!E73&gt;$B$1,""&amp;'Farmed processes'!E54&amp;" ("&amp;TEXT('Farmed processes'!E73,"0%"&amp;")"),"---")</f>
        <v>Juvenile - energy use (14%)</v>
      </c>
      <c r="E12" s="94" t="str">
        <f>IF('Farmed processes'!F73&gt;$B$1,""&amp;'Farmed processes'!F54&amp;" ("&amp;TEXT('Farmed processes'!F73,"0%"&amp;")"),"---")</f>
        <v>Packaging - consumer (4%)</v>
      </c>
      <c r="F12" s="94" t="str">
        <f>IF('Farmed processes'!G73&gt;$B$1,""&amp;'Farmed processes'!G54&amp;" ("&amp;TEXT('Farmed processes'!G73,"0%"&amp;")"),"---")</f>
        <v>Preparation - energy use (4%)</v>
      </c>
      <c r="G12" s="94" t="str">
        <f>IF('Farmed processes'!H73&gt;$B$1,""&amp;'Farmed processes'!H54&amp;" ("&amp;TEXT('Farmed processes'!H73,"0%"&amp;")"),"---")</f>
        <v>Retailer and consumer - Fish waste (3%)</v>
      </c>
      <c r="H12" s="94" t="str">
        <f>IF('Farmed processes'!I73&gt;$B$1,""&amp;'Farmed processes'!I54&amp;" ("&amp;TEXT('Farmed processes'!I73,"0%"&amp;")"),"---")</f>
        <v>User (3%)</v>
      </c>
      <c r="I12" s="94" t="str">
        <f>IF('Farmed processes'!J73&gt;$B$1,""&amp;'Farmed processes'!J54&amp;" ("&amp;TEXT('Farmed processes'!J73,"0%"&amp;")"),"---")</f>
        <v>Retailer and consumer - fish waste (3%)</v>
      </c>
      <c r="J12" s="94" t="str">
        <f>IF('Farmed processes'!K73&gt;$B$1,""&amp;'Farmed processes'!K54&amp;" ("&amp;TEXT('Farmed processes'!K73,"0%"&amp;")"),"---")</f>
        <v>Retail (3%)</v>
      </c>
      <c r="K12" s="94" t="str">
        <f>IF('Farmed processes'!L73&gt;$B$1,""&amp;'Farmed processes'!L54&amp;" ("&amp;TEXT('Farmed processes'!L73,"0%"&amp;")"),"---")</f>
        <v>Grow-out - equipment and construction (2%)</v>
      </c>
      <c r="L12" s="94" t="str">
        <f>IF('Farmed processes'!M73&gt;$B$1,""&amp;'Farmed processes'!M54&amp;" ("&amp;TEXT('Farmed processes'!M73,"0%"&amp;")"),"---")</f>
        <v>Juvenile - oxygen (2%)</v>
      </c>
      <c r="M12" s="94" t="str">
        <f>IF('Farmed processes'!N73&gt;$B$1,""&amp;'Farmed processes'!N54&amp;" ("&amp;TEXT('Farmed processes'!N73,"0%"&amp;")"),"---")</f>
        <v>Preparation - fish waste handling (1%)</v>
      </c>
      <c r="N12" s="94" t="str">
        <f>IF('Farmed processes'!O73&gt;$B$1,""&amp;'Farmed processes'!O54&amp;" ("&amp;TEXT('Farmed processes'!O73,"0%"&amp;")"),"---")</f>
        <v>Grow-out - other (1%)</v>
      </c>
      <c r="O12" s="94" t="str">
        <f>IF('Farmed processes'!P73&gt;$B$1,""&amp;'Farmed processes'!P54&amp;" ("&amp;TEXT('Farmed processes'!P73,"0%"&amp;")"),"---")</f>
        <v>Juvenile - feed (1%)</v>
      </c>
      <c r="P12" s="94" t="str">
        <f>IF('Farmed processes'!Q73&gt;$B$1,""&amp;'Farmed processes'!Q54&amp;" ("&amp;TEXT('Farmed processes'!Q73,"0%"&amp;")"),"---")</f>
        <v>---</v>
      </c>
    </row>
    <row r="13" spans="1:16" s="92" customFormat="1" ht="50.5" customHeight="1" x14ac:dyDescent="0.35">
      <c r="A13" s="93" t="str">
        <f>'Farmed processes'!A74</f>
        <v>Land use</v>
      </c>
      <c r="B13" s="94" t="str">
        <f>IF('Farmed processes'!C74&gt;$B$1,""&amp;'Farmed processes'!C55&amp;" ("&amp;TEXT('Farmed processes'!C74,"0%"&amp;")"),"---")</f>
        <v>Grow-out - feed (94%)</v>
      </c>
      <c r="C13" s="94" t="str">
        <f>IF('Farmed processes'!D74&gt;$B$1,""&amp;'Farmed processes'!D55&amp;" ("&amp;TEXT('Farmed processes'!D74,"0%"&amp;")"),"---")</f>
        <v>Juvenile - feed (3%)</v>
      </c>
      <c r="D13" s="94" t="str">
        <f>IF('Farmed processes'!E74&gt;$B$1,""&amp;'Farmed processes'!E55&amp;" ("&amp;TEXT('Farmed processes'!E74,"0%"&amp;")"),"---")</f>
        <v>User (1%)</v>
      </c>
      <c r="E13" s="94" t="str">
        <f>IF('Farmed processes'!F74&gt;$B$1,""&amp;'Farmed processes'!F55&amp;" ("&amp;TEXT('Farmed processes'!F74,"0%"&amp;")"),"---")</f>
        <v>---</v>
      </c>
      <c r="F13" s="94" t="str">
        <f>IF('Farmed processes'!G74&gt;$B$1,""&amp;'Farmed processes'!G55&amp;" ("&amp;TEXT('Farmed processes'!G74,"0%"&amp;")"),"---")</f>
        <v>---</v>
      </c>
      <c r="G13" s="94" t="str">
        <f>IF('Farmed processes'!H74&gt;$B$1,""&amp;'Farmed processes'!H55&amp;" ("&amp;TEXT('Farmed processes'!H74,"0%"&amp;")"),"---")</f>
        <v>---</v>
      </c>
      <c r="H13" s="94" t="str">
        <f>IF('Farmed processes'!I74&gt;$B$1,""&amp;'Farmed processes'!I55&amp;" ("&amp;TEXT('Farmed processes'!I74,"0%"&amp;")"),"---")</f>
        <v>---</v>
      </c>
      <c r="I13" s="94" t="str">
        <f>IF('Farmed processes'!J74&gt;$B$1,""&amp;'Farmed processes'!J55&amp;" ("&amp;TEXT('Farmed processes'!J74,"0%"&amp;")"),"---")</f>
        <v>---</v>
      </c>
      <c r="J13" s="94" t="str">
        <f>IF('Farmed processes'!K74&gt;$B$1,""&amp;'Farmed processes'!K55&amp;" ("&amp;TEXT('Farmed processes'!K74,"0%"&amp;")"),"---")</f>
        <v>---</v>
      </c>
      <c r="K13" s="94" t="str">
        <f>IF('Farmed processes'!L74&gt;$B$1,""&amp;'Farmed processes'!L55&amp;" ("&amp;TEXT('Farmed processes'!L74,"0%"&amp;")"),"---")</f>
        <v>---</v>
      </c>
      <c r="L13" s="94" t="str">
        <f>IF('Farmed processes'!M74&gt;$B$1,""&amp;'Farmed processes'!M55&amp;" ("&amp;TEXT('Farmed processes'!M74,"0%"&amp;")"),"---")</f>
        <v>---</v>
      </c>
      <c r="M13" s="94" t="str">
        <f>IF('Farmed processes'!N74&gt;$B$1,""&amp;'Farmed processes'!N55&amp;" ("&amp;TEXT('Farmed processes'!N74,"0%"&amp;")"),"---")</f>
        <v>---</v>
      </c>
      <c r="N13" s="94" t="str">
        <f>IF('Farmed processes'!O74&gt;$B$1,""&amp;'Farmed processes'!O55&amp;" ("&amp;TEXT('Farmed processes'!O74,"0%"&amp;")"),"---")</f>
        <v>---</v>
      </c>
      <c r="O13" s="94" t="str">
        <f>IF('Farmed processes'!P74&gt;$B$1,""&amp;'Farmed processes'!P55&amp;" ("&amp;TEXT('Farmed processes'!P74,"0%"&amp;")"),"---")</f>
        <v>---</v>
      </c>
      <c r="P13" s="94" t="str">
        <f>IF('Farmed processes'!Q74&gt;$B$1,""&amp;'Farmed processes'!Q55&amp;" ("&amp;TEXT('Farmed processes'!Q74,"0%"&amp;")"),"---")</f>
        <v>---</v>
      </c>
    </row>
    <row r="14" spans="1:16" s="92" customFormat="1" ht="50.5" customHeight="1" x14ac:dyDescent="0.35">
      <c r="A14" s="93" t="str">
        <f>'Farmed processes'!A75</f>
        <v>Ozone depletion</v>
      </c>
      <c r="B14" s="94" t="str">
        <f>IF('Farmed processes'!C75&gt;$B$1,""&amp;'Farmed processes'!C56&amp;" ("&amp;TEXT('Farmed processes'!C75,"0%"&amp;")"),"---")</f>
        <v>Retail (84%)</v>
      </c>
      <c r="C14" s="94" t="str">
        <f>IF('Farmed processes'!D75&gt;$B$1,""&amp;'Farmed processes'!D56&amp;" ("&amp;TEXT('Farmed processes'!D75,"0%"&amp;")"),"---")</f>
        <v>Grow-out - feed (8%)</v>
      </c>
      <c r="D14" s="94" t="str">
        <f>IF('Farmed processes'!E75&gt;$B$1,""&amp;'Farmed processes'!E56&amp;" ("&amp;TEXT('Farmed processes'!E75,"0%"&amp;")"),"---")</f>
        <v>Grow-out - cleaning fish (4%)</v>
      </c>
      <c r="E14" s="94" t="str">
        <f>IF('Farmed processes'!F75&gt;$B$1,""&amp;'Farmed processes'!F56&amp;" ("&amp;TEXT('Farmed processes'!F75,"0%"&amp;")"),"---")</f>
        <v>Juvenile - other (2%)</v>
      </c>
      <c r="F14" s="94" t="str">
        <f>IF('Farmed processes'!G75&gt;$B$1,""&amp;'Farmed processes'!G56&amp;" ("&amp;TEXT('Farmed processes'!G75,"0%"&amp;")"),"---")</f>
        <v>User (2%)</v>
      </c>
      <c r="G14" s="94" t="str">
        <f>IF('Farmed processes'!H75&gt;$B$1,""&amp;'Farmed processes'!H56&amp;" ("&amp;TEXT('Farmed processes'!H75,"0%"&amp;")"),"---")</f>
        <v>---</v>
      </c>
      <c r="H14" s="94" t="str">
        <f>IF('Farmed processes'!I75&gt;$B$1,""&amp;'Farmed processes'!I56&amp;" ("&amp;TEXT('Farmed processes'!I75,"0%"&amp;")"),"---")</f>
        <v>---</v>
      </c>
      <c r="I14" s="94" t="str">
        <f>IF('Farmed processes'!J75&gt;$B$1,""&amp;'Farmed processes'!J56&amp;" ("&amp;TEXT('Farmed processes'!J75,"0%"&amp;")"),"---")</f>
        <v>---</v>
      </c>
      <c r="J14" s="94" t="str">
        <f>IF('Farmed processes'!K75&gt;$B$1,""&amp;'Farmed processes'!K56&amp;" ("&amp;TEXT('Farmed processes'!K75,"0%"&amp;")"),"---")</f>
        <v>---</v>
      </c>
      <c r="K14" s="94" t="str">
        <f>IF('Farmed processes'!L75&gt;$B$1,""&amp;'Farmed processes'!L56&amp;" ("&amp;TEXT('Farmed processes'!L75,"0%"&amp;")"),"---")</f>
        <v>---</v>
      </c>
      <c r="L14" s="94" t="str">
        <f>IF('Farmed processes'!M75&gt;$B$1,""&amp;'Farmed processes'!M56&amp;" ("&amp;TEXT('Farmed processes'!M75,"0%"&amp;")"),"---")</f>
        <v>---</v>
      </c>
      <c r="M14" s="94" t="str">
        <f>IF('Farmed processes'!N75&gt;$B$1,""&amp;'Farmed processes'!N56&amp;" ("&amp;TEXT('Farmed processes'!N75,"0%"&amp;")"),"---")</f>
        <v>---</v>
      </c>
      <c r="N14" s="94" t="str">
        <f>IF('Farmed processes'!O75&gt;$B$1,""&amp;'Farmed processes'!O56&amp;" ("&amp;TEXT('Farmed processes'!O75,"0%"&amp;")"),"---")</f>
        <v>---</v>
      </c>
      <c r="O14" s="94" t="str">
        <f>IF('Farmed processes'!P75&gt;$B$1,""&amp;'Farmed processes'!P56&amp;" ("&amp;TEXT('Farmed processes'!P75,"0%"&amp;")"),"---")</f>
        <v>---</v>
      </c>
      <c r="P14" s="94" t="str">
        <f>IF('Farmed processes'!Q75&gt;$B$1,""&amp;'Farmed processes'!Q56&amp;" ("&amp;TEXT('Farmed processes'!Q75,"0%"&amp;")"),"---")</f>
        <v>---</v>
      </c>
    </row>
    <row r="15" spans="1:16" s="92" customFormat="1" ht="50.5" customHeight="1" x14ac:dyDescent="0.35">
      <c r="A15" s="93" t="str">
        <f>'Farmed processes'!A76</f>
        <v>Photochemical ozone formation</v>
      </c>
      <c r="B15" s="94" t="str">
        <f>IF('Farmed processes'!C76&gt;$B$1,""&amp;'Farmed processes'!C57&amp;" ("&amp;TEXT('Farmed processes'!C76,"0%"&amp;")"),"---")</f>
        <v>Grow-out - feed (54%)</v>
      </c>
      <c r="C15" s="94" t="str">
        <f>IF('Farmed processes'!D76&gt;$B$1,""&amp;'Farmed processes'!D57&amp;" ("&amp;TEXT('Farmed processes'!D76,"0%"&amp;")"),"---")</f>
        <v>Grow-out - well boat and vessel operations (21%)</v>
      </c>
      <c r="D15" s="94" t="str">
        <f>IF('Farmed processes'!E76&gt;$B$1,""&amp;'Farmed processes'!E57&amp;" ("&amp;TEXT('Farmed processes'!E76,"0%"&amp;")"),"---")</f>
        <v>Grow-out - fish farm energy use (11%)</v>
      </c>
      <c r="E15" s="94" t="str">
        <f>IF('Farmed processes'!F76&gt;$B$1,""&amp;'Farmed processes'!F57&amp;" ("&amp;TEXT('Farmed processes'!F76,"0%"&amp;")"),"---")</f>
        <v>Packaging - consumer (3%)</v>
      </c>
      <c r="F15" s="94" t="str">
        <f>IF('Farmed processes'!G76&gt;$B$1,""&amp;'Farmed processes'!G57&amp;" ("&amp;TEXT('Farmed processes'!G76,"0%"&amp;")"),"---")</f>
        <v>Grow-out - oxygen (3%)</v>
      </c>
      <c r="G15" s="94" t="str">
        <f>IF('Farmed processes'!H76&gt;$B$1,""&amp;'Farmed processes'!H57&amp;" ("&amp;TEXT('Farmed processes'!H76,"0%"&amp;")"),"---")</f>
        <v>Juvenile - energy use (2%)</v>
      </c>
      <c r="H15" s="94" t="str">
        <f>IF('Farmed processes'!I76&gt;$B$1,""&amp;'Farmed processes'!I57&amp;" ("&amp;TEXT('Farmed processes'!I76,"0%"&amp;")"),"---")</f>
        <v>Juvenile - feed (1%)</v>
      </c>
      <c r="I15" s="94" t="str">
        <f>IF('Farmed processes'!J76&gt;$B$1,""&amp;'Farmed processes'!J57&amp;" ("&amp;TEXT('Farmed processes'!J76,"0%"&amp;")"),"---")</f>
        <v>Grow-out - equipment and construction (1%)</v>
      </c>
      <c r="J15" s="94" t="str">
        <f>IF('Farmed processes'!K76&gt;$B$1,""&amp;'Farmed processes'!K57&amp;" ("&amp;TEXT('Farmed processes'!K76,"0%"&amp;")"),"---")</f>
        <v>---</v>
      </c>
      <c r="K15" s="94" t="str">
        <f>IF('Farmed processes'!L76&gt;$B$1,""&amp;'Farmed processes'!L57&amp;" ("&amp;TEXT('Farmed processes'!L76,"0%"&amp;")"),"---")</f>
        <v>---</v>
      </c>
      <c r="L15" s="94" t="str">
        <f>IF('Farmed processes'!M76&gt;$B$1,""&amp;'Farmed processes'!M57&amp;" ("&amp;TEXT('Farmed processes'!M76,"0%"&amp;")"),"---")</f>
        <v>---</v>
      </c>
      <c r="M15" s="94" t="str">
        <f>IF('Farmed processes'!N76&gt;$B$1,""&amp;'Farmed processes'!N57&amp;" ("&amp;TEXT('Farmed processes'!N76,"0%"&amp;")"),"---")</f>
        <v>---</v>
      </c>
      <c r="N15" s="94" t="str">
        <f>IF('Farmed processes'!O76&gt;$B$1,""&amp;'Farmed processes'!O57&amp;" ("&amp;TEXT('Farmed processes'!O76,"0%"&amp;")"),"---")</f>
        <v>---</v>
      </c>
      <c r="O15" s="94" t="str">
        <f>IF('Farmed processes'!P76&gt;$B$1,""&amp;'Farmed processes'!P57&amp;" ("&amp;TEXT('Farmed processes'!P76,"0%"&amp;")"),"---")</f>
        <v>---</v>
      </c>
      <c r="P15" s="94" t="str">
        <f>IF('Farmed processes'!Q76&gt;$B$1,""&amp;'Farmed processes'!Q57&amp;" ("&amp;TEXT('Farmed processes'!Q76,"0%"&amp;")"),"---")</f>
        <v>---</v>
      </c>
    </row>
    <row r="16" spans="1:16" s="92" customFormat="1" ht="50.5" customHeight="1" x14ac:dyDescent="0.35">
      <c r="A16" s="93" t="str">
        <f>'Farmed processes'!A77</f>
        <v>Resource use, fossils</v>
      </c>
      <c r="B16" s="94" t="str">
        <f>IF('Farmed processes'!C77&gt;$B$1,""&amp;'Farmed processes'!C58&amp;" ("&amp;TEXT('Farmed processes'!C77,"0%"&amp;")"),"---")</f>
        <v>Grow-out - feed (44%)</v>
      </c>
      <c r="C16" s="94" t="str">
        <f>IF('Farmed processes'!D77&gt;$B$1,""&amp;'Farmed processes'!D58&amp;" ("&amp;TEXT('Farmed processes'!D77,"0%"&amp;")"),"---")</f>
        <v>Grow-out - well boat and vessel operations (9%)</v>
      </c>
      <c r="D16" s="94" t="str">
        <f>IF('Farmed processes'!E77&gt;$B$1,""&amp;'Farmed processes'!E58&amp;" ("&amp;TEXT('Farmed processes'!E77,"0%"&amp;")"),"---")</f>
        <v>Grow-out - oxygen (8%)</v>
      </c>
      <c r="E16" s="94" t="str">
        <f>IF('Farmed processes'!F77&gt;$B$1,""&amp;'Farmed processes'!F58&amp;" ("&amp;TEXT('Farmed processes'!F77,"0%"&amp;")"),"---")</f>
        <v>Packaging - consumer (8%)</v>
      </c>
      <c r="F16" s="94" t="str">
        <f>IF('Farmed processes'!G77&gt;$B$1,""&amp;'Farmed processes'!G58&amp;" ("&amp;TEXT('Farmed processes'!G77,"0%"&amp;")"),"---")</f>
        <v>Juvenile - energy use (5%)</v>
      </c>
      <c r="G16" s="94" t="str">
        <f>IF('Farmed processes'!H77&gt;$B$1,""&amp;'Farmed processes'!H58&amp;" ("&amp;TEXT('Farmed processes'!H77,"0%"&amp;")"),"---")</f>
        <v>Grow-out - fish farm energy use (5%)</v>
      </c>
      <c r="H16" s="94" t="str">
        <f>IF('Farmed processes'!I77&gt;$B$1,""&amp;'Farmed processes'!I58&amp;" ("&amp;TEXT('Farmed processes'!I77,"0%"&amp;")"),"---")</f>
        <v>Grow-out - equipment and construction (3%)</v>
      </c>
      <c r="I16" s="94" t="str">
        <f>IF('Farmed processes'!J77&gt;$B$1,""&amp;'Farmed processes'!J58&amp;" ("&amp;TEXT('Farmed processes'!J77,"0%"&amp;")"),"---")</f>
        <v>Retailer and consumer - Fish waste (3%)</v>
      </c>
      <c r="J16" s="94" t="str">
        <f>IF('Farmed processes'!K77&gt;$B$1,""&amp;'Farmed processes'!K58&amp;" ("&amp;TEXT('Farmed processes'!K77,"0%"&amp;")"),"---")</f>
        <v>Grow-out - other (2%)</v>
      </c>
      <c r="K16" s="94" t="str">
        <f>IF('Farmed processes'!L77&gt;$B$1,""&amp;'Farmed processes'!L58&amp;" ("&amp;TEXT('Farmed processes'!L77,"0%"&amp;")"),"---")</f>
        <v>Retailer and consumer - fish waste (2%)</v>
      </c>
      <c r="L16" s="94" t="str">
        <f>IF('Farmed processes'!M77&gt;$B$1,""&amp;'Farmed processes'!M58&amp;" ("&amp;TEXT('Farmed processes'!M77,"0%"&amp;")"),"---")</f>
        <v>Packaging - transport (2%)</v>
      </c>
      <c r="M16" s="94" t="str">
        <f>IF('Farmed processes'!N77&gt;$B$1,""&amp;'Farmed processes'!N58&amp;" ("&amp;TEXT('Farmed processes'!N77,"0%"&amp;")"),"---")</f>
        <v>User (2%)</v>
      </c>
      <c r="N16" s="94" t="str">
        <f>IF('Farmed processes'!O77&gt;$B$1,""&amp;'Farmed processes'!O58&amp;" ("&amp;TEXT('Farmed processes'!O77,"0%"&amp;")"),"---")</f>
        <v>Preparation - energy use (2%)</v>
      </c>
      <c r="O16" s="94" t="str">
        <f>IF('Farmed processes'!P77&gt;$B$1,""&amp;'Farmed processes'!P58&amp;" ("&amp;TEXT('Farmed processes'!P77,"0%"&amp;")"),"---")</f>
        <v>Juvenile - feed (1%)</v>
      </c>
      <c r="P16" s="94" t="str">
        <f>IF('Farmed processes'!Q77&gt;$B$1,""&amp;'Farmed processes'!Q58&amp;" ("&amp;TEXT('Farmed processes'!Q77,"0%"&amp;")"),"---")</f>
        <v>Retail (1%)</v>
      </c>
    </row>
    <row r="17" spans="1:16" s="92" customFormat="1" ht="50.5" customHeight="1" x14ac:dyDescent="0.35">
      <c r="A17" s="93" t="str">
        <f>'Farmed processes'!A78</f>
        <v>Resource use, minerals and metals</v>
      </c>
      <c r="B17" s="94" t="str">
        <f>IF('Farmed processes'!C78&gt;$B$1,""&amp;'Farmed processes'!C59&amp;" ("&amp;TEXT('Farmed processes'!C78,"0%"&amp;")"),"---")</f>
        <v>Grow-out - equipment and construction (82%)</v>
      </c>
      <c r="C17" s="94" t="str">
        <f>IF('Farmed processes'!D78&gt;$B$1,""&amp;'Farmed processes'!D59&amp;" ("&amp;TEXT('Farmed processes'!D78,"0%"&amp;")"),"---")</f>
        <v>Grow-out - feed (7%)</v>
      </c>
      <c r="D17" s="94" t="str">
        <f>IF('Farmed processes'!E78&gt;$B$1,""&amp;'Farmed processes'!E59&amp;" ("&amp;TEXT('Farmed processes'!E78,"0%"&amp;")"),"---")</f>
        <v>Juveniles - constrution and equipment (4%)</v>
      </c>
      <c r="E17" s="94" t="str">
        <f>IF('Farmed processes'!F78&gt;$B$1,""&amp;'Farmed processes'!F59&amp;" ("&amp;TEXT('Farmed processes'!F78,"0%"&amp;")"),"---")</f>
        <v>Grow-out - other (2%)</v>
      </c>
      <c r="F17" s="94" t="str">
        <f>IF('Farmed processes'!G78&gt;$B$1,""&amp;'Farmed processes'!G59&amp;" ("&amp;TEXT('Farmed processes'!G78,"0%"&amp;")"),"---")</f>
        <v>Grow-out - oxygen (1%)</v>
      </c>
      <c r="G17" s="94" t="str">
        <f>IF('Farmed processes'!H78&gt;$B$1,""&amp;'Farmed processes'!H59&amp;" ("&amp;TEXT('Farmed processes'!H78,"0%"&amp;")"),"---")</f>
        <v>---</v>
      </c>
      <c r="H17" s="94" t="str">
        <f>IF('Farmed processes'!I78&gt;$B$1,""&amp;'Farmed processes'!I59&amp;" ("&amp;TEXT('Farmed processes'!I78,"0%"&amp;")"),"---")</f>
        <v>---</v>
      </c>
      <c r="I17" s="94" t="str">
        <f>IF('Farmed processes'!J78&gt;$B$1,""&amp;'Farmed processes'!J59&amp;" ("&amp;TEXT('Farmed processes'!J78,"0%"&amp;")"),"---")</f>
        <v>---</v>
      </c>
      <c r="J17" s="94" t="str">
        <f>IF('Farmed processes'!K78&gt;$B$1,""&amp;'Farmed processes'!K59&amp;" ("&amp;TEXT('Farmed processes'!K78,"0%"&amp;")"),"---")</f>
        <v>---</v>
      </c>
      <c r="K17" s="94" t="str">
        <f>IF('Farmed processes'!L78&gt;$B$1,""&amp;'Farmed processes'!L59&amp;" ("&amp;TEXT('Farmed processes'!L78,"0%"&amp;")"),"---")</f>
        <v>---</v>
      </c>
      <c r="L17" s="94" t="str">
        <f>IF('Farmed processes'!M78&gt;$B$1,""&amp;'Farmed processes'!M59&amp;" ("&amp;TEXT('Farmed processes'!M78,"0%"&amp;")"),"---")</f>
        <v>---</v>
      </c>
      <c r="M17" s="94" t="str">
        <f>IF('Farmed processes'!N78&gt;$B$1,""&amp;'Farmed processes'!N59&amp;" ("&amp;TEXT('Farmed processes'!N78,"0%"&amp;")"),"---")</f>
        <v>---</v>
      </c>
      <c r="N17" s="94" t="str">
        <f>IF('Farmed processes'!O78&gt;$B$1,""&amp;'Farmed processes'!O59&amp;" ("&amp;TEXT('Farmed processes'!O78,"0%"&amp;")"),"---")</f>
        <v>---</v>
      </c>
      <c r="O17" s="94" t="str">
        <f>IF('Farmed processes'!P78&gt;$B$1,""&amp;'Farmed processes'!P59&amp;" ("&amp;TEXT('Farmed processes'!P78,"0%"&amp;")"),"---")</f>
        <v>---</v>
      </c>
      <c r="P17" s="94" t="str">
        <f>IF('Farmed processes'!Q78&gt;$B$1,""&amp;'Farmed processes'!Q59&amp;" ("&amp;TEXT('Farmed processes'!Q78,"0%"&amp;")"),"---")</f>
        <v>---</v>
      </c>
    </row>
    <row r="18" spans="1:16" s="92" customFormat="1" ht="50.5" customHeight="1" x14ac:dyDescent="0.35">
      <c r="A18" s="93" t="str">
        <f>'Farmed processes'!A79</f>
        <v>Water use</v>
      </c>
      <c r="B18" s="94" t="str">
        <f>IF('Farmed processes'!C79&gt;$B$1,""&amp;'Farmed processes'!C60&amp;" ("&amp;TEXT('Farmed processes'!C79,"0%"&amp;")"),"---")</f>
        <v>Grow-out - feed (42%)</v>
      </c>
      <c r="C18" s="94" t="str">
        <f>IF('Farmed processes'!D79&gt;$B$1,""&amp;'Farmed processes'!D60&amp;" ("&amp;TEXT('Farmed processes'!D79,"0%"&amp;")"),"---")</f>
        <v>Juvenile - other (21%)</v>
      </c>
      <c r="D18" s="94" t="str">
        <f>IF('Farmed processes'!E79&gt;$B$1,""&amp;'Farmed processes'!E60&amp;" ("&amp;TEXT('Farmed processes'!E79,"0%"&amp;")"),"---")</f>
        <v>Grow-out - oxygen (12%)</v>
      </c>
      <c r="E18" s="94" t="str">
        <f>IF('Farmed processes'!F79&gt;$B$1,""&amp;'Farmed processes'!F60&amp;" ("&amp;TEXT('Farmed processes'!F79,"0%"&amp;")"),"---")</f>
        <v>Packaging - consumer (5%)</v>
      </c>
      <c r="F18" s="94" t="str">
        <f>IF('Farmed processes'!G79&gt;$B$1,""&amp;'Farmed processes'!G60&amp;" ("&amp;TEXT('Farmed processes'!G79,"0%"&amp;")"),"---")</f>
        <v>User (4%)</v>
      </c>
      <c r="G18" s="94" t="str">
        <f>IF('Farmed processes'!H79&gt;$B$1,""&amp;'Farmed processes'!H60&amp;" ("&amp;TEXT('Farmed processes'!H79,"0%"&amp;")"),"---")</f>
        <v>Juvenile - energy use (3%)</v>
      </c>
      <c r="H18" s="94" t="str">
        <f>IF('Farmed processes'!I79&gt;$B$1,""&amp;'Farmed processes'!I60&amp;" ("&amp;TEXT('Farmed processes'!I79,"0%"&amp;")"),"---")</f>
        <v>Grow-out - other (3%)</v>
      </c>
      <c r="I18" s="94" t="str">
        <f>IF('Farmed processes'!J79&gt;$B$1,""&amp;'Farmed processes'!J60&amp;" ("&amp;TEXT('Farmed processes'!J79,"0%"&amp;")"),"---")</f>
        <v>Grow-out - well boat and vessel operations (1%)</v>
      </c>
      <c r="J18" s="94" t="str">
        <f>IF('Farmed processes'!K79&gt;$B$1,""&amp;'Farmed processes'!K60&amp;" ("&amp;TEXT('Farmed processes'!K79,"0%"&amp;")"),"---")</f>
        <v>Retailer and consumer - Fish waste (1%)</v>
      </c>
      <c r="K18" s="94" t="str">
        <f>IF('Farmed processes'!L79&gt;$B$1,""&amp;'Farmed processes'!L60&amp;" ("&amp;TEXT('Farmed processes'!L79,"0%"&amp;")"),"---")</f>
        <v>Juvenile - feed (1%)</v>
      </c>
      <c r="L18" s="94" t="str">
        <f>IF('Farmed processes'!M79&gt;$B$1,""&amp;'Farmed processes'!M60&amp;" ("&amp;TEXT('Farmed processes'!M79,"0%"&amp;")"),"---")</f>
        <v>Grow-out - equipment and construction (1%)</v>
      </c>
      <c r="M18" s="94" t="str">
        <f>IF('Farmed processes'!N79&gt;$B$1,""&amp;'Farmed processes'!N60&amp;" ("&amp;TEXT('Farmed processes'!N79,"0%"&amp;")"),"---")</f>
        <v>---</v>
      </c>
      <c r="N18" s="94" t="str">
        <f>IF('Farmed processes'!O79&gt;$B$1,""&amp;'Farmed processes'!O60&amp;" ("&amp;TEXT('Farmed processes'!O79,"0%"&amp;")"),"---")</f>
        <v>---</v>
      </c>
      <c r="O18" s="94" t="str">
        <f>IF('Farmed processes'!P79&gt;$B$1,""&amp;'Farmed processes'!P60&amp;" ("&amp;TEXT('Farmed processes'!P79,"0%"&amp;")"),"---")</f>
        <v>---</v>
      </c>
      <c r="P18" s="94" t="str">
        <f>IF('Farmed processes'!Q79&gt;$B$1,""&amp;'Farmed processes'!Q60&amp;" ("&amp;TEXT('Farmed processes'!Q79,"0%"&amp;")"),"---")</f>
        <v>---</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947D-7B1D-4527-BA91-CD5B3929C70A}">
  <dimension ref="C2:Y38"/>
  <sheetViews>
    <sheetView workbookViewId="0">
      <selection activeCell="W50" sqref="W50"/>
    </sheetView>
  </sheetViews>
  <sheetFormatPr baseColWidth="10" defaultColWidth="9" defaultRowHeight="12.9" x14ac:dyDescent="0.35"/>
  <cols>
    <col min="3" max="3" width="13" customWidth="1"/>
    <col min="4" max="4" width="12.36328125" customWidth="1"/>
    <col min="5" max="5" width="14" customWidth="1"/>
    <col min="6" max="6" width="12.81640625" customWidth="1"/>
    <col min="7" max="7" width="23" customWidth="1"/>
  </cols>
  <sheetData>
    <row r="2" spans="3:21" x14ac:dyDescent="0.35">
      <c r="C2" s="70" t="s">
        <v>224</v>
      </c>
      <c r="D2" s="70"/>
      <c r="E2" s="70"/>
      <c r="F2" s="70"/>
      <c r="G2" s="70"/>
      <c r="H2" s="70"/>
      <c r="P2" s="70" t="s">
        <v>225</v>
      </c>
      <c r="Q2" s="70"/>
      <c r="R2" s="70"/>
      <c r="S2" s="70"/>
      <c r="T2" s="70"/>
      <c r="U2" s="70"/>
    </row>
    <row r="3" spans="3:21" x14ac:dyDescent="0.35">
      <c r="C3" s="70" t="s">
        <v>226</v>
      </c>
      <c r="D3" s="70"/>
      <c r="E3" s="70" t="s">
        <v>227</v>
      </c>
      <c r="F3" s="70"/>
      <c r="G3" s="70" t="s">
        <v>228</v>
      </c>
      <c r="H3" s="70" t="s">
        <v>229</v>
      </c>
      <c r="P3" s="70" t="s">
        <v>226</v>
      </c>
      <c r="Q3" s="70"/>
      <c r="R3" s="70" t="s">
        <v>227</v>
      </c>
      <c r="S3" s="70"/>
      <c r="T3" s="70" t="s">
        <v>228</v>
      </c>
      <c r="U3" s="70" t="s">
        <v>229</v>
      </c>
    </row>
    <row r="4" spans="3:21" x14ac:dyDescent="0.35">
      <c r="C4" s="1" t="str">
        <f>'Wild stages'!A142</f>
        <v>Acidification</v>
      </c>
      <c r="D4" s="2">
        <f>'Wild stages'!C142</f>
        <v>3.9650433999999998E-2</v>
      </c>
      <c r="E4" s="1" t="str">
        <f>'Wild process'!A110</f>
        <v>Acidification</v>
      </c>
      <c r="F4" s="1">
        <f>'Wild process'!C110</f>
        <v>3.9650433999999998E-2</v>
      </c>
      <c r="G4" s="11" t="str">
        <f>IF(C4=E4,"ok","no match")</f>
        <v>ok</v>
      </c>
      <c r="H4" s="11" t="str">
        <f>IF(D4=F4,"ok","no match")</f>
        <v>ok</v>
      </c>
      <c r="P4" s="1" t="str">
        <f>'Farmed stages'!A110</f>
        <v>Acidification</v>
      </c>
      <c r="Q4" s="1">
        <f>'Farmed stages'!C110</f>
        <v>7.9741374000000004E-2</v>
      </c>
      <c r="R4" s="1" t="str">
        <f>'Farmed processes'!A6</f>
        <v>Acidification</v>
      </c>
      <c r="S4" s="1">
        <f>'Farmed processes'!D6</f>
        <v>7.9741374000000004E-2</v>
      </c>
      <c r="T4" s="11" t="str">
        <f>IF(P4=R4,"ok","no match")</f>
        <v>ok</v>
      </c>
      <c r="U4" s="11" t="str">
        <f>IF(Q4=S4,"ok","no match")</f>
        <v>ok</v>
      </c>
    </row>
    <row r="5" spans="3:21" x14ac:dyDescent="0.35">
      <c r="C5" s="1" t="str">
        <f>'Wild stages'!A143</f>
        <v>Climate change</v>
      </c>
      <c r="D5" s="2">
        <f>'Wild stages'!C143</f>
        <v>6.0998840000000003</v>
      </c>
      <c r="E5" s="1" t="str">
        <f>'Wild process'!A111</f>
        <v>Climate change</v>
      </c>
      <c r="F5" s="1">
        <f>'Wild process'!C111</f>
        <v>6.0998840000000003</v>
      </c>
      <c r="G5" s="11" t="str">
        <f t="shared" ref="G5:G19" si="0">IF(C5=E5,"ok","no match")</f>
        <v>ok</v>
      </c>
      <c r="H5" s="11" t="str">
        <f t="shared" ref="H5:H19" si="1">IF(D5=F5,"ok","no match")</f>
        <v>ok</v>
      </c>
      <c r="P5" s="1" t="str">
        <f>'Farmed stages'!A111</f>
        <v>Climate change</v>
      </c>
      <c r="Q5" s="1">
        <f>'Farmed stages'!C111</f>
        <v>19.424510999999999</v>
      </c>
      <c r="R5" s="1" t="str">
        <f>'Farmed processes'!A7</f>
        <v>Climate change</v>
      </c>
      <c r="S5" s="1">
        <f>'Farmed processes'!D7</f>
        <v>19.424510999999999</v>
      </c>
      <c r="T5" s="11" t="str">
        <f t="shared" ref="T5:T19" si="2">IF(P5=R5,"ok","no match")</f>
        <v>ok</v>
      </c>
      <c r="U5" s="11" t="str">
        <f t="shared" ref="U5:U19" si="3">IF(Q5=S5,"ok","no match")</f>
        <v>ok</v>
      </c>
    </row>
    <row r="6" spans="3:21" x14ac:dyDescent="0.35">
      <c r="C6" s="1" t="str">
        <f>'Wild stages'!A144</f>
        <v>Ecotoxicity, freshwater</v>
      </c>
      <c r="D6" s="2">
        <f>'Wild stages'!C144</f>
        <v>74.733767</v>
      </c>
      <c r="E6" s="1" t="str">
        <f>'Wild process'!A112</f>
        <v>Ecotoxicity, freshwater</v>
      </c>
      <c r="F6" s="1">
        <f>'Wild process'!C112</f>
        <v>74.733767</v>
      </c>
      <c r="G6" s="11" t="str">
        <f t="shared" si="0"/>
        <v>ok</v>
      </c>
      <c r="H6" s="11" t="str">
        <f t="shared" si="1"/>
        <v>ok</v>
      </c>
      <c r="P6" s="1" t="str">
        <f>'Farmed stages'!A112</f>
        <v>Ecotoxicity, freshwater</v>
      </c>
      <c r="Q6" s="1">
        <f>'Farmed stages'!C112</f>
        <v>1680.1986999999999</v>
      </c>
      <c r="R6" s="1" t="str">
        <f>'Farmed processes'!A8</f>
        <v>Ecotoxicity, freshwater</v>
      </c>
      <c r="S6" s="1">
        <f>'Farmed processes'!D8</f>
        <v>1680.1986999999999</v>
      </c>
      <c r="T6" s="11" t="str">
        <f t="shared" si="2"/>
        <v>ok</v>
      </c>
      <c r="U6" s="11" t="str">
        <f t="shared" si="3"/>
        <v>ok</v>
      </c>
    </row>
    <row r="7" spans="3:21" x14ac:dyDescent="0.35">
      <c r="C7" s="1" t="str">
        <f>'Wild stages'!A145</f>
        <v>Particulate matter</v>
      </c>
      <c r="D7" s="2">
        <f>'Wild stages'!C145</f>
        <v>7.7876105999999995E-7</v>
      </c>
      <c r="E7" s="1" t="str">
        <f>'Wild process'!A113</f>
        <v>Particulate matter</v>
      </c>
      <c r="F7" s="1">
        <f>'Wild process'!C113</f>
        <v>7.7876105999999995E-7</v>
      </c>
      <c r="G7" s="11" t="str">
        <f t="shared" si="0"/>
        <v>ok</v>
      </c>
      <c r="H7" s="11" t="str">
        <f t="shared" si="1"/>
        <v>ok</v>
      </c>
      <c r="P7" s="1" t="str">
        <f>'Farmed stages'!A113</f>
        <v>Particulate matter</v>
      </c>
      <c r="Q7" s="1">
        <f>'Farmed stages'!C113</f>
        <v>1.0260427000000001E-6</v>
      </c>
      <c r="R7" s="1" t="str">
        <f>'Farmed processes'!A9</f>
        <v>Particulate matter</v>
      </c>
      <c r="S7" s="1">
        <f>'Farmed processes'!D9</f>
        <v>1.0260427000000001E-6</v>
      </c>
      <c r="T7" s="11" t="str">
        <f t="shared" si="2"/>
        <v>ok</v>
      </c>
      <c r="U7" s="11" t="str">
        <f t="shared" si="3"/>
        <v>ok</v>
      </c>
    </row>
    <row r="8" spans="3:21" x14ac:dyDescent="0.35">
      <c r="C8" s="1" t="str">
        <f>'Wild stages'!A146</f>
        <v>Eutrophication, marine</v>
      </c>
      <c r="D8" s="2">
        <f>'Wild stages'!C146</f>
        <v>1.7946520000000001E-2</v>
      </c>
      <c r="E8" s="1" t="str">
        <f>'Wild process'!A114</f>
        <v>Eutrophication, marine</v>
      </c>
      <c r="F8" s="1">
        <f>'Wild process'!C114</f>
        <v>1.7946520000000001E-2</v>
      </c>
      <c r="G8" s="11" t="str">
        <f t="shared" si="0"/>
        <v>ok</v>
      </c>
      <c r="H8" s="11" t="str">
        <f t="shared" si="1"/>
        <v>ok</v>
      </c>
      <c r="P8" s="1" t="str">
        <f>'Farmed stages'!A114</f>
        <v>Eutrophication, marine</v>
      </c>
      <c r="Q8" s="1">
        <f>'Farmed stages'!C114</f>
        <v>0.32644446999999999</v>
      </c>
      <c r="R8" s="1" t="str">
        <f>'Farmed processes'!A10</f>
        <v>Eutrophication, marine</v>
      </c>
      <c r="S8" s="1">
        <f>'Farmed processes'!D10</f>
        <v>0.32644446999999999</v>
      </c>
      <c r="T8" s="11" t="str">
        <f t="shared" si="2"/>
        <v>ok</v>
      </c>
      <c r="U8" s="11" t="str">
        <f t="shared" si="3"/>
        <v>ok</v>
      </c>
    </row>
    <row r="9" spans="3:21" x14ac:dyDescent="0.35">
      <c r="C9" s="1" t="str">
        <f>'Wild stages'!A147</f>
        <v>Eutrophication, freshwater</v>
      </c>
      <c r="D9" s="2">
        <f>'Wild stages'!C147</f>
        <v>1.3237429E-4</v>
      </c>
      <c r="E9" s="1" t="str">
        <f>'Wild process'!A115</f>
        <v>Eutrophication, freshwater</v>
      </c>
      <c r="F9" s="1">
        <f>'Wild process'!C115</f>
        <v>1.3237429E-4</v>
      </c>
      <c r="G9" s="11" t="str">
        <f t="shared" si="0"/>
        <v>ok</v>
      </c>
      <c r="H9" s="11" t="str">
        <f t="shared" si="1"/>
        <v>ok</v>
      </c>
      <c r="P9" s="1" t="str">
        <f>'Farmed stages'!A115</f>
        <v>Eutrophication, freshwater</v>
      </c>
      <c r="Q9" s="1">
        <f>'Farmed stages'!C115</f>
        <v>1.8166774E-3</v>
      </c>
      <c r="R9" s="1" t="str">
        <f>'Farmed processes'!A11</f>
        <v>Eutrophication, freshwater</v>
      </c>
      <c r="S9" s="1">
        <f>'Farmed processes'!D11</f>
        <v>1.8166774E-3</v>
      </c>
      <c r="T9" s="11" t="str">
        <f t="shared" si="2"/>
        <v>ok</v>
      </c>
      <c r="U9" s="11" t="str">
        <f t="shared" si="3"/>
        <v>ok</v>
      </c>
    </row>
    <row r="10" spans="3:21" x14ac:dyDescent="0.35">
      <c r="C10" s="1" t="str">
        <f>'Wild stages'!A148</f>
        <v>Eutrophication, terrestrial</v>
      </c>
      <c r="D10" s="2">
        <f>'Wild stages'!C148</f>
        <v>0.18884886000000001</v>
      </c>
      <c r="E10" s="1" t="str">
        <f>'Wild process'!A116</f>
        <v>Eutrophication, terrestrial</v>
      </c>
      <c r="F10" s="1">
        <f>'Wild process'!C116</f>
        <v>0.18884886000000001</v>
      </c>
      <c r="G10" s="11" t="str">
        <f t="shared" si="0"/>
        <v>ok</v>
      </c>
      <c r="H10" s="11" t="str">
        <f t="shared" si="1"/>
        <v>ok</v>
      </c>
      <c r="P10" s="1" t="str">
        <f>'Farmed stages'!A116</f>
        <v>Eutrophication, terrestrial</v>
      </c>
      <c r="Q10" s="1">
        <f>'Farmed stages'!C116</f>
        <v>0.30967358</v>
      </c>
      <c r="R10" s="1" t="str">
        <f>'Farmed processes'!A12</f>
        <v>Eutrophication, terrestrial</v>
      </c>
      <c r="S10" s="1">
        <f>'Farmed processes'!D12</f>
        <v>0.30967358</v>
      </c>
      <c r="T10" s="11" t="str">
        <f t="shared" si="2"/>
        <v>ok</v>
      </c>
      <c r="U10" s="11" t="str">
        <f t="shared" si="3"/>
        <v>ok</v>
      </c>
    </row>
    <row r="11" spans="3:21" x14ac:dyDescent="0.35">
      <c r="C11" s="1" t="str">
        <f>'Wild stages'!A149</f>
        <v>Human toxicity, cancer</v>
      </c>
      <c r="D11" s="2">
        <f>'Wild stages'!C149</f>
        <v>2.1174202E-9</v>
      </c>
      <c r="E11" s="1" t="str">
        <f>'Wild process'!A117</f>
        <v>Human toxicity, cancer</v>
      </c>
      <c r="F11" s="1">
        <f>'Wild process'!C117</f>
        <v>2.1174202E-9</v>
      </c>
      <c r="G11" s="11" t="str">
        <f t="shared" si="0"/>
        <v>ok</v>
      </c>
      <c r="H11" s="11" t="str">
        <f t="shared" si="1"/>
        <v>ok</v>
      </c>
      <c r="P11" s="1" t="str">
        <f>'Farmed stages'!A117</f>
        <v>Human toxicity, cancer</v>
      </c>
      <c r="Q11" s="1">
        <f>'Farmed stages'!C117</f>
        <v>1.0183386E-8</v>
      </c>
      <c r="R11" s="1" t="str">
        <f>'Farmed processes'!A13</f>
        <v>Human toxicity, cancer</v>
      </c>
      <c r="S11" s="1">
        <f>'Farmed processes'!D13</f>
        <v>1.0183386E-8</v>
      </c>
      <c r="T11" s="11" t="str">
        <f t="shared" si="2"/>
        <v>ok</v>
      </c>
      <c r="U11" s="11" t="str">
        <f t="shared" si="3"/>
        <v>ok</v>
      </c>
    </row>
    <row r="12" spans="3:21" x14ac:dyDescent="0.35">
      <c r="C12" s="1" t="str">
        <f>'Wild stages'!A150</f>
        <v>Human toxicity, non-cancer</v>
      </c>
      <c r="D12" s="2">
        <f>'Wild stages'!C150</f>
        <v>5.4491173999999997E-8</v>
      </c>
      <c r="E12" s="1" t="str">
        <f>'Wild process'!A118</f>
        <v>Human toxicity, non-cancer</v>
      </c>
      <c r="F12" s="1">
        <f>'Wild process'!C118</f>
        <v>5.4491173999999997E-8</v>
      </c>
      <c r="G12" s="11" t="str">
        <f t="shared" si="0"/>
        <v>ok</v>
      </c>
      <c r="H12" s="11" t="str">
        <f t="shared" si="1"/>
        <v>ok</v>
      </c>
      <c r="P12" s="1" t="str">
        <f>'Farmed stages'!A118</f>
        <v>Human toxicity, non-cancer</v>
      </c>
      <c r="Q12" s="1">
        <f>'Farmed stages'!C118</f>
        <v>3.1022469E-7</v>
      </c>
      <c r="R12" s="1" t="str">
        <f>'Farmed processes'!A14</f>
        <v>Human toxicity, non-cancer</v>
      </c>
      <c r="S12" s="1">
        <f>'Farmed processes'!D14</f>
        <v>3.1022469E-7</v>
      </c>
      <c r="T12" s="11" t="str">
        <f t="shared" si="2"/>
        <v>ok</v>
      </c>
      <c r="U12" s="11" t="str">
        <f t="shared" si="3"/>
        <v>ok</v>
      </c>
    </row>
    <row r="13" spans="3:21" x14ac:dyDescent="0.35">
      <c r="C13" s="1" t="str">
        <f>'Wild stages'!A151</f>
        <v>Ionising radiation</v>
      </c>
      <c r="D13" s="2">
        <f>'Wild stages'!C151</f>
        <v>0.34980394999999997</v>
      </c>
      <c r="E13" s="1" t="str">
        <f>'Wild process'!A119</f>
        <v>Ionising radiation</v>
      </c>
      <c r="F13" s="1">
        <f>'Wild process'!C119</f>
        <v>0.34980394999999997</v>
      </c>
      <c r="G13" s="11" t="str">
        <f t="shared" si="0"/>
        <v>ok</v>
      </c>
      <c r="H13" s="11" t="str">
        <f t="shared" si="1"/>
        <v>ok</v>
      </c>
      <c r="P13" s="1" t="str">
        <f>'Farmed stages'!A119</f>
        <v>Ionising radiation</v>
      </c>
      <c r="Q13" s="1">
        <f>'Farmed stages'!C119</f>
        <v>1.5042068</v>
      </c>
      <c r="R13" s="1" t="str">
        <f>'Farmed processes'!A15</f>
        <v>Ionising radiation</v>
      </c>
      <c r="S13" s="1">
        <f>'Farmed processes'!D15</f>
        <v>1.5042068</v>
      </c>
      <c r="T13" s="11" t="str">
        <f t="shared" si="2"/>
        <v>ok</v>
      </c>
      <c r="U13" s="11" t="str">
        <f t="shared" si="3"/>
        <v>ok</v>
      </c>
    </row>
    <row r="14" spans="3:21" x14ac:dyDescent="0.35">
      <c r="C14" s="1" t="str">
        <f>'Wild stages'!A152</f>
        <v>Land use</v>
      </c>
      <c r="D14" s="2">
        <f>'Wild stages'!C152</f>
        <v>78.726242999999997</v>
      </c>
      <c r="E14" s="1" t="str">
        <f>'Wild process'!A120</f>
        <v>Land use</v>
      </c>
      <c r="F14" s="1">
        <f>'Wild process'!C120</f>
        <v>78.726242999999997</v>
      </c>
      <c r="G14" s="11" t="str">
        <f t="shared" si="0"/>
        <v>ok</v>
      </c>
      <c r="H14" s="11" t="str">
        <f t="shared" si="1"/>
        <v>ok</v>
      </c>
      <c r="P14" s="1" t="str">
        <f>'Farmed stages'!A120</f>
        <v>Land use</v>
      </c>
      <c r="Q14" s="1">
        <f>'Farmed stages'!C120</f>
        <v>1086.1801</v>
      </c>
      <c r="R14" s="1" t="str">
        <f>'Farmed processes'!A16</f>
        <v>Land use</v>
      </c>
      <c r="S14" s="1">
        <f>'Farmed processes'!D16</f>
        <v>1086.1801</v>
      </c>
      <c r="T14" s="11" t="str">
        <f t="shared" si="2"/>
        <v>ok</v>
      </c>
      <c r="U14" s="11" t="str">
        <f t="shared" si="3"/>
        <v>ok</v>
      </c>
    </row>
    <row r="15" spans="3:21" x14ac:dyDescent="0.35">
      <c r="C15" s="1" t="str">
        <f>'Wild stages'!A153</f>
        <v>Ozone depletion</v>
      </c>
      <c r="D15" s="2">
        <f>'Wild stages'!C153</f>
        <v>4.3845097000000002E-6</v>
      </c>
      <c r="E15" s="1" t="str">
        <f>'Wild process'!A121</f>
        <v>Ozone depletion</v>
      </c>
      <c r="F15" s="1">
        <f>'Wild process'!C121</f>
        <v>4.3845097000000002E-6</v>
      </c>
      <c r="G15" s="11" t="str">
        <f t="shared" si="0"/>
        <v>ok</v>
      </c>
      <c r="H15" s="11" t="str">
        <f t="shared" si="1"/>
        <v>ok</v>
      </c>
      <c r="P15" s="1" t="str">
        <f>'Farmed stages'!A121</f>
        <v>Ozone depletion</v>
      </c>
      <c r="Q15" s="1">
        <f>'Farmed stages'!C121</f>
        <v>2.8256394999999999E-7</v>
      </c>
      <c r="R15" s="1" t="str">
        <f>'Farmed processes'!A17</f>
        <v>Ozone depletion</v>
      </c>
      <c r="S15" s="1">
        <f>'Farmed processes'!D17</f>
        <v>2.8256394999999999E-7</v>
      </c>
      <c r="T15" s="11" t="str">
        <f t="shared" si="2"/>
        <v>ok</v>
      </c>
      <c r="U15" s="11" t="str">
        <f t="shared" si="3"/>
        <v>ok</v>
      </c>
    </row>
    <row r="16" spans="3:21" x14ac:dyDescent="0.35">
      <c r="C16" s="1" t="str">
        <f>'Wild stages'!A154</f>
        <v>Photochemical ozone formation</v>
      </c>
      <c r="D16" s="2">
        <f>'Wild stages'!C154</f>
        <v>4.9676304999999997E-2</v>
      </c>
      <c r="E16" s="1" t="str">
        <f>'Wild process'!A122</f>
        <v>Photochemical ozone formation</v>
      </c>
      <c r="F16" s="1">
        <f>'Wild process'!C122</f>
        <v>4.9676304999999997E-2</v>
      </c>
      <c r="G16" s="11" t="str">
        <f t="shared" si="0"/>
        <v>ok</v>
      </c>
      <c r="H16" s="11" t="str">
        <f t="shared" si="1"/>
        <v>ok</v>
      </c>
      <c r="P16" s="1" t="str">
        <f>'Farmed stages'!A122</f>
        <v>Photochemical ozone formation</v>
      </c>
      <c r="Q16" s="1">
        <f>'Farmed stages'!C122</f>
        <v>5.2875556999999997E-2</v>
      </c>
      <c r="R16" s="1" t="str">
        <f>'Farmed processes'!A18</f>
        <v>Photochemical ozone formation</v>
      </c>
      <c r="S16" s="1">
        <f>'Farmed processes'!D18</f>
        <v>5.2875556999999997E-2</v>
      </c>
      <c r="T16" s="11" t="str">
        <f t="shared" si="2"/>
        <v>ok</v>
      </c>
      <c r="U16" s="11" t="str">
        <f t="shared" si="3"/>
        <v>ok</v>
      </c>
    </row>
    <row r="17" spans="3:25" x14ac:dyDescent="0.35">
      <c r="C17" s="1" t="str">
        <f>'Wild stages'!A155</f>
        <v>Resource use, fossils</v>
      </c>
      <c r="D17" s="2">
        <f>'Wild stages'!C155</f>
        <v>103.51286</v>
      </c>
      <c r="E17" s="1" t="str">
        <f>'Wild process'!A123</f>
        <v>Resource use, fossils</v>
      </c>
      <c r="F17" s="1">
        <f>'Wild process'!C123</f>
        <v>103.51286</v>
      </c>
      <c r="G17" s="11" t="str">
        <f t="shared" si="0"/>
        <v>ok</v>
      </c>
      <c r="H17" s="11" t="str">
        <f t="shared" si="1"/>
        <v>ok</v>
      </c>
      <c r="P17" s="1" t="str">
        <f>'Farmed stages'!A123</f>
        <v>Resource use, fossils</v>
      </c>
      <c r="Q17" s="1">
        <f>'Farmed stages'!C123</f>
        <v>165.21118999999999</v>
      </c>
      <c r="R17" s="1" t="str">
        <f>'Farmed processes'!A19</f>
        <v>Resource use, fossils</v>
      </c>
      <c r="S17" s="1">
        <f>'Farmed processes'!D19</f>
        <v>165.21118999999999</v>
      </c>
      <c r="T17" s="11" t="str">
        <f t="shared" si="2"/>
        <v>ok</v>
      </c>
      <c r="U17" s="11" t="str">
        <f t="shared" si="3"/>
        <v>ok</v>
      </c>
    </row>
    <row r="18" spans="3:25" x14ac:dyDescent="0.35">
      <c r="C18" s="1" t="str">
        <f>'Wild stages'!A156</f>
        <v>Resource use, minerals and metals</v>
      </c>
      <c r="D18" s="2">
        <f>'Wild stages'!C156</f>
        <v>3.2590873999999999E-6</v>
      </c>
      <c r="E18" s="1" t="str">
        <f>'Wild process'!A124</f>
        <v>Resource use, minerals and metals</v>
      </c>
      <c r="F18" s="1">
        <f>'Wild process'!C124</f>
        <v>3.2590873999999999E-6</v>
      </c>
      <c r="G18" s="11" t="str">
        <f t="shared" si="0"/>
        <v>ok</v>
      </c>
      <c r="H18" s="11" t="str">
        <f t="shared" si="1"/>
        <v>ok</v>
      </c>
      <c r="P18" s="1" t="str">
        <f>'Farmed stages'!A124</f>
        <v>Resource use, minerals and metals</v>
      </c>
      <c r="Q18" s="1">
        <f>'Farmed stages'!C124</f>
        <v>2.7323937999999998E-5</v>
      </c>
      <c r="R18" s="1" t="str">
        <f>'Farmed processes'!A20</f>
        <v>Resource use, minerals and metals</v>
      </c>
      <c r="S18" s="1">
        <f>'Farmed processes'!D20</f>
        <v>2.7323937999999998E-5</v>
      </c>
      <c r="T18" s="11" t="str">
        <f t="shared" si="2"/>
        <v>ok</v>
      </c>
      <c r="U18" s="11" t="str">
        <f t="shared" si="3"/>
        <v>ok</v>
      </c>
    </row>
    <row r="19" spans="3:25" x14ac:dyDescent="0.35">
      <c r="C19" s="130" t="str">
        <f>'Wild stages'!A157</f>
        <v>Water use</v>
      </c>
      <c r="D19" s="148">
        <f>'Wild stages'!C157</f>
        <v>2.4641579999999998</v>
      </c>
      <c r="E19" s="130" t="str">
        <f>'Wild process'!A125</f>
        <v>Water use</v>
      </c>
      <c r="F19" s="130">
        <f>'Wild process'!C125</f>
        <v>2.4641579999999998</v>
      </c>
      <c r="G19" s="137" t="str">
        <f t="shared" si="0"/>
        <v>ok</v>
      </c>
      <c r="H19" s="137" t="str">
        <f t="shared" si="1"/>
        <v>ok</v>
      </c>
      <c r="P19" s="130" t="str">
        <f>'Farmed stages'!A125</f>
        <v>Water use</v>
      </c>
      <c r="Q19" s="130">
        <f>'Farmed stages'!C125</f>
        <v>6.0203626000000003</v>
      </c>
      <c r="R19" s="1" t="str">
        <f>'Farmed processes'!A21</f>
        <v>Water use</v>
      </c>
      <c r="S19" s="130">
        <f>'Farmed processes'!D21</f>
        <v>6.0203626000000003</v>
      </c>
      <c r="T19" s="137" t="str">
        <f t="shared" si="2"/>
        <v>ok</v>
      </c>
      <c r="U19" s="137" t="str">
        <f>IF(Q19=S19,"ok","no match")</f>
        <v>ok</v>
      </c>
    </row>
    <row r="20" spans="3:25" x14ac:dyDescent="0.35">
      <c r="C20" s="218"/>
      <c r="D20" s="218"/>
      <c r="E20" s="218"/>
      <c r="F20" s="218"/>
      <c r="G20" s="219"/>
      <c r="H20" s="219"/>
      <c r="I20" s="218"/>
      <c r="J20" s="218"/>
      <c r="P20" s="218"/>
      <c r="Q20" s="218"/>
      <c r="R20" s="218"/>
      <c r="S20" s="218"/>
      <c r="T20" s="219"/>
      <c r="U20" s="219"/>
      <c r="V20" s="218"/>
      <c r="W20" s="218"/>
      <c r="X20" s="218"/>
      <c r="Y20" s="218"/>
    </row>
    <row r="21" spans="3:25" x14ac:dyDescent="0.35">
      <c r="C21" s="218"/>
      <c r="D21" s="218"/>
      <c r="E21" s="218"/>
      <c r="F21" s="218"/>
      <c r="G21" s="219"/>
      <c r="H21" s="219"/>
      <c r="I21" s="218"/>
      <c r="J21" s="218"/>
      <c r="P21" s="218"/>
      <c r="Q21" s="218"/>
      <c r="R21" s="218"/>
      <c r="S21" s="218"/>
      <c r="T21" s="219"/>
      <c r="U21" s="219"/>
      <c r="V21" s="218"/>
      <c r="W21" s="218"/>
      <c r="X21" s="218"/>
      <c r="Y21" s="218"/>
    </row>
    <row r="22" spans="3:25" x14ac:dyDescent="0.35">
      <c r="C22" s="218"/>
      <c r="D22" s="218"/>
      <c r="E22" s="218"/>
      <c r="F22" s="218"/>
      <c r="G22" s="219"/>
      <c r="H22" s="219"/>
      <c r="I22" s="218"/>
      <c r="J22" s="218"/>
      <c r="P22" s="218"/>
      <c r="Q22" s="218"/>
      <c r="R22" s="218"/>
      <c r="S22" s="218"/>
      <c r="T22" s="219"/>
      <c r="U22" s="219"/>
      <c r="V22" s="218"/>
      <c r="W22" s="218"/>
      <c r="X22" s="218"/>
      <c r="Y22" s="218"/>
    </row>
    <row r="23" spans="3:25" x14ac:dyDescent="0.35">
      <c r="C23" s="218"/>
      <c r="D23" s="218"/>
      <c r="E23" s="218"/>
      <c r="F23" s="218"/>
      <c r="G23" s="219"/>
      <c r="H23" s="219"/>
      <c r="I23" s="218"/>
      <c r="J23" s="218"/>
      <c r="P23" s="218"/>
      <c r="Q23" s="218"/>
      <c r="R23" s="218"/>
      <c r="S23" s="218"/>
      <c r="T23" s="219"/>
      <c r="U23" s="219"/>
      <c r="V23" s="218"/>
      <c r="W23" s="218"/>
      <c r="X23" s="218"/>
      <c r="Y23" s="218"/>
    </row>
    <row r="24" spans="3:25" x14ac:dyDescent="0.35">
      <c r="C24" s="218"/>
      <c r="D24" s="218"/>
      <c r="E24" s="218"/>
      <c r="F24" s="218"/>
      <c r="G24" s="219"/>
      <c r="H24" s="219"/>
      <c r="I24" s="218"/>
      <c r="J24" s="218"/>
      <c r="P24" s="218"/>
      <c r="Q24" s="218"/>
      <c r="R24" s="218"/>
      <c r="S24" s="218"/>
      <c r="T24" s="219"/>
      <c r="U24" s="219"/>
      <c r="V24" s="218"/>
      <c r="W24" s="218"/>
      <c r="X24" s="218"/>
      <c r="Y24" s="218"/>
    </row>
    <row r="25" spans="3:25" x14ac:dyDescent="0.35">
      <c r="C25" s="218"/>
      <c r="D25" s="218"/>
      <c r="E25" s="218"/>
      <c r="F25" s="218"/>
      <c r="G25" s="219"/>
      <c r="H25" s="219"/>
      <c r="I25" s="218"/>
      <c r="J25" s="218"/>
      <c r="P25" s="218"/>
      <c r="Q25" s="218"/>
      <c r="R25" s="218"/>
      <c r="S25" s="218"/>
      <c r="T25" s="219"/>
      <c r="U25" s="219"/>
      <c r="V25" s="218"/>
      <c r="W25" s="218"/>
      <c r="X25" s="218"/>
      <c r="Y25" s="218"/>
    </row>
    <row r="26" spans="3:25" x14ac:dyDescent="0.35">
      <c r="C26" s="218"/>
      <c r="D26" s="218"/>
      <c r="E26" s="218"/>
      <c r="F26" s="218"/>
      <c r="G26" s="219"/>
      <c r="H26" s="219"/>
      <c r="I26" s="218"/>
      <c r="J26" s="218"/>
      <c r="P26" s="218"/>
      <c r="Q26" s="218"/>
      <c r="R26" s="218"/>
      <c r="S26" s="218"/>
      <c r="T26" s="219"/>
      <c r="U26" s="219"/>
      <c r="V26" s="218"/>
      <c r="W26" s="218"/>
      <c r="X26" s="218"/>
      <c r="Y26" s="218"/>
    </row>
    <row r="27" spans="3:25" x14ac:dyDescent="0.35">
      <c r="C27" s="218"/>
      <c r="D27" s="218"/>
      <c r="E27" s="218"/>
      <c r="F27" s="218"/>
      <c r="G27" s="219"/>
      <c r="H27" s="219"/>
      <c r="I27" s="218"/>
      <c r="J27" s="218"/>
      <c r="P27" s="218"/>
      <c r="Q27" s="218"/>
      <c r="R27" s="218"/>
      <c r="S27" s="218"/>
      <c r="T27" s="219"/>
      <c r="U27" s="219"/>
      <c r="V27" s="218"/>
      <c r="W27" s="218"/>
      <c r="X27" s="218"/>
      <c r="Y27" s="218"/>
    </row>
    <row r="28" spans="3:25" x14ac:dyDescent="0.35">
      <c r="C28" s="218"/>
      <c r="D28" s="218"/>
      <c r="E28" s="218"/>
      <c r="F28" s="218"/>
      <c r="G28" s="219"/>
      <c r="H28" s="219"/>
      <c r="I28" s="218"/>
      <c r="J28" s="218"/>
      <c r="P28" s="218"/>
      <c r="Q28" s="218"/>
      <c r="R28" s="218"/>
      <c r="S28" s="218"/>
      <c r="T28" s="219"/>
      <c r="U28" s="219"/>
      <c r="V28" s="218"/>
      <c r="W28" s="218"/>
      <c r="X28" s="218"/>
      <c r="Y28" s="218"/>
    </row>
    <row r="29" spans="3:25" x14ac:dyDescent="0.35">
      <c r="C29" s="218"/>
      <c r="D29" s="218"/>
      <c r="E29" s="218"/>
      <c r="F29" s="218"/>
      <c r="G29" s="219"/>
      <c r="H29" s="219"/>
      <c r="I29" s="218"/>
      <c r="J29" s="218"/>
      <c r="P29" s="218"/>
      <c r="Q29" s="218"/>
      <c r="R29" s="218"/>
      <c r="S29" s="218"/>
      <c r="T29" s="219"/>
      <c r="U29" s="219"/>
      <c r="V29" s="218"/>
      <c r="W29" s="218"/>
      <c r="X29" s="218"/>
      <c r="Y29" s="218"/>
    </row>
    <row r="30" spans="3:25" x14ac:dyDescent="0.35">
      <c r="C30" s="218"/>
      <c r="D30" s="218"/>
      <c r="E30" s="218"/>
      <c r="F30" s="218"/>
      <c r="G30" s="219"/>
      <c r="H30" s="219"/>
      <c r="I30" s="218"/>
      <c r="J30" s="218"/>
      <c r="P30" s="218"/>
      <c r="Q30" s="218"/>
      <c r="R30" s="218"/>
      <c r="S30" s="218"/>
      <c r="T30" s="219"/>
      <c r="U30" s="219"/>
      <c r="V30" s="218"/>
      <c r="W30" s="218"/>
      <c r="X30" s="218"/>
      <c r="Y30" s="218"/>
    </row>
    <row r="31" spans="3:25" x14ac:dyDescent="0.35">
      <c r="C31" s="218"/>
      <c r="D31" s="218"/>
      <c r="E31" s="218"/>
      <c r="F31" s="218"/>
      <c r="G31" s="219"/>
      <c r="H31" s="219"/>
      <c r="I31" s="218"/>
      <c r="J31" s="218"/>
      <c r="P31" s="218"/>
      <c r="Q31" s="218"/>
      <c r="R31" s="218"/>
      <c r="S31" s="218"/>
      <c r="T31" s="219"/>
      <c r="U31" s="219"/>
      <c r="V31" s="218"/>
      <c r="W31" s="218"/>
      <c r="X31" s="218"/>
      <c r="Y31" s="218"/>
    </row>
    <row r="32" spans="3:25" x14ac:dyDescent="0.35">
      <c r="C32" s="218"/>
      <c r="D32" s="218"/>
      <c r="E32" s="218"/>
      <c r="F32" s="218"/>
      <c r="G32" s="219"/>
      <c r="H32" s="219"/>
      <c r="I32" s="218"/>
      <c r="J32" s="218"/>
      <c r="P32" s="218"/>
      <c r="Q32" s="218"/>
      <c r="R32" s="218"/>
      <c r="S32" s="218"/>
      <c r="T32" s="219"/>
      <c r="U32" s="219"/>
      <c r="V32" s="218"/>
      <c r="W32" s="218"/>
      <c r="X32" s="218"/>
      <c r="Y32" s="218"/>
    </row>
    <row r="33" spans="3:25" x14ac:dyDescent="0.35">
      <c r="C33" s="218"/>
      <c r="D33" s="218"/>
      <c r="E33" s="218"/>
      <c r="F33" s="218"/>
      <c r="G33" s="219"/>
      <c r="H33" s="219"/>
      <c r="I33" s="218"/>
      <c r="J33" s="218"/>
      <c r="P33" s="218"/>
      <c r="Q33" s="218"/>
      <c r="R33" s="218"/>
      <c r="S33" s="218"/>
      <c r="T33" s="218"/>
      <c r="U33" s="218"/>
      <c r="V33" s="218"/>
      <c r="W33" s="218"/>
      <c r="X33" s="218"/>
      <c r="Y33" s="218"/>
    </row>
    <row r="34" spans="3:25" x14ac:dyDescent="0.35">
      <c r="G34" s="6"/>
      <c r="H34" s="6"/>
      <c r="P34" s="218"/>
      <c r="Q34" s="218"/>
      <c r="R34" s="218"/>
      <c r="S34" s="218"/>
      <c r="T34" s="218"/>
      <c r="U34" s="218"/>
      <c r="V34" s="218"/>
      <c r="W34" s="218"/>
      <c r="X34" s="218"/>
      <c r="Y34" s="218"/>
    </row>
    <row r="35" spans="3:25" x14ac:dyDescent="0.35">
      <c r="G35" s="6"/>
      <c r="H35" s="6"/>
      <c r="P35" s="218"/>
      <c r="Q35" s="218"/>
      <c r="R35" s="218"/>
      <c r="S35" s="218"/>
      <c r="T35" s="218"/>
      <c r="U35" s="218"/>
      <c r="V35" s="218"/>
      <c r="W35" s="218"/>
      <c r="X35" s="218"/>
      <c r="Y35" s="218"/>
    </row>
    <row r="36" spans="3:25" x14ac:dyDescent="0.35">
      <c r="G36" s="6"/>
      <c r="H36" s="6"/>
      <c r="P36" s="218"/>
      <c r="Q36" s="218"/>
      <c r="R36" s="218"/>
      <c r="S36" s="218"/>
      <c r="T36" s="218"/>
      <c r="U36" s="218"/>
      <c r="V36" s="218"/>
      <c r="W36" s="218"/>
      <c r="X36" s="218"/>
      <c r="Y36" s="218"/>
    </row>
    <row r="37" spans="3:25" x14ac:dyDescent="0.35">
      <c r="G37" s="6"/>
      <c r="H37" s="6"/>
    </row>
    <row r="38" spans="3:25" x14ac:dyDescent="0.35">
      <c r="G38" s="6"/>
      <c r="H38" s="6"/>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72CD-CD97-46AE-A100-DDCF6AB6ED7A}">
  <dimension ref="A1:V94"/>
  <sheetViews>
    <sheetView zoomScale="90" zoomScaleNormal="90" workbookViewId="0">
      <selection activeCell="T52" sqref="T52"/>
    </sheetView>
  </sheetViews>
  <sheetFormatPr baseColWidth="10" defaultColWidth="10.6328125" defaultRowHeight="14.6" x14ac:dyDescent="0.4"/>
  <cols>
    <col min="1" max="1" width="31" style="158" bestFit="1" customWidth="1"/>
    <col min="2" max="4" width="10.6328125" style="158"/>
    <col min="5" max="5" width="14.1796875" style="158" bestFit="1" customWidth="1"/>
    <col min="6" max="6" width="14.1796875" style="158" customWidth="1"/>
    <col min="7" max="7" width="31.6328125" style="158" customWidth="1"/>
    <col min="8" max="8" width="49.1796875" style="158" customWidth="1"/>
    <col min="9" max="12" width="10.6328125" style="158"/>
    <col min="13" max="13" width="42.453125" style="158" bestFit="1" customWidth="1"/>
    <col min="14" max="16384" width="10.6328125" style="158"/>
  </cols>
  <sheetData>
    <row r="1" spans="1:9" x14ac:dyDescent="0.4">
      <c r="A1" s="202" t="s">
        <v>230</v>
      </c>
      <c r="B1" s="203" t="s">
        <v>231</v>
      </c>
      <c r="C1" s="203"/>
      <c r="D1" s="203"/>
      <c r="E1" s="202"/>
      <c r="F1" s="202"/>
      <c r="G1" s="202"/>
    </row>
    <row r="2" spans="1:9" ht="38.6" x14ac:dyDescent="0.4">
      <c r="A2" s="204" t="s">
        <v>71</v>
      </c>
      <c r="B2" s="205" t="s">
        <v>44</v>
      </c>
      <c r="C2" s="205" t="s">
        <v>72</v>
      </c>
      <c r="D2" s="205" t="s">
        <v>177</v>
      </c>
      <c r="E2" s="206" t="s">
        <v>235</v>
      </c>
      <c r="F2" s="206" t="s">
        <v>236</v>
      </c>
      <c r="G2" s="206" t="s">
        <v>232</v>
      </c>
    </row>
    <row r="3" spans="1:9" x14ac:dyDescent="0.4">
      <c r="A3" s="207"/>
      <c r="B3" s="208"/>
      <c r="C3" s="208"/>
      <c r="D3" s="208"/>
      <c r="E3" s="206"/>
      <c r="F3" s="206"/>
      <c r="G3" s="206"/>
    </row>
    <row r="4" spans="1:9" x14ac:dyDescent="0.4">
      <c r="A4" s="209" t="s">
        <v>49</v>
      </c>
      <c r="B4" s="209" t="s">
        <v>83</v>
      </c>
      <c r="C4" s="209">
        <v>4.0949617000000001E-2</v>
      </c>
      <c r="D4" s="209">
        <v>3.9396367000000002E-2</v>
      </c>
      <c r="E4" s="210">
        <v>3.9316513999999997E-2</v>
      </c>
      <c r="F4" s="213">
        <f>'Wild stages'!D4</f>
        <v>3.9650433999999998E-2</v>
      </c>
      <c r="G4" s="211">
        <f>F4/E4</f>
        <v>1.0084931232713052</v>
      </c>
      <c r="H4" s="162"/>
      <c r="I4" s="162"/>
    </row>
    <row r="5" spans="1:9" x14ac:dyDescent="0.4">
      <c r="A5" s="209" t="s">
        <v>50</v>
      </c>
      <c r="B5" s="209" t="s">
        <v>84</v>
      </c>
      <c r="C5" s="209">
        <v>6.4483882799999996</v>
      </c>
      <c r="D5" s="209">
        <v>6.0994412000000002</v>
      </c>
      <c r="E5" s="210">
        <v>6.0248578000000004</v>
      </c>
      <c r="F5" s="213">
        <f>'Wild stages'!D5</f>
        <v>6.0998840000000003</v>
      </c>
      <c r="G5" s="211">
        <f t="shared" ref="G5:G19" si="0">F5/E5</f>
        <v>1.0124527752339649</v>
      </c>
      <c r="H5" s="162"/>
      <c r="I5" s="162"/>
    </row>
    <row r="6" spans="1:9" x14ac:dyDescent="0.4">
      <c r="A6" s="209" t="s">
        <v>51</v>
      </c>
      <c r="B6" s="209" t="s">
        <v>85</v>
      </c>
      <c r="C6" s="209">
        <v>101.50579279999999</v>
      </c>
      <c r="D6" s="209">
        <v>99.339462999999995</v>
      </c>
      <c r="E6" s="210">
        <v>74.990088999999998</v>
      </c>
      <c r="F6" s="213">
        <f>'Wild stages'!D6</f>
        <v>74.733767</v>
      </c>
      <c r="G6" s="211">
        <f t="shared" si="0"/>
        <v>0.99658192164567239</v>
      </c>
      <c r="H6" s="162"/>
      <c r="I6" s="162"/>
    </row>
    <row r="7" spans="1:9" x14ac:dyDescent="0.4">
      <c r="A7" s="209" t="s">
        <v>52</v>
      </c>
      <c r="B7" s="209" t="s">
        <v>86</v>
      </c>
      <c r="C7" s="212">
        <v>7.9096600000000004E-7</v>
      </c>
      <c r="D7" s="212">
        <v>7.7466499999999996E-7</v>
      </c>
      <c r="E7" s="213">
        <v>7.7297600000000003E-7</v>
      </c>
      <c r="F7" s="213">
        <f>'Wild stages'!D7</f>
        <v>7.7876105999999995E-7</v>
      </c>
      <c r="G7" s="211">
        <f t="shared" si="0"/>
        <v>1.0074841392229512</v>
      </c>
      <c r="H7" s="162"/>
      <c r="I7" s="162"/>
    </row>
    <row r="8" spans="1:9" x14ac:dyDescent="0.4">
      <c r="A8" s="209" t="s">
        <v>53</v>
      </c>
      <c r="B8" s="209" t="s">
        <v>87</v>
      </c>
      <c r="C8" s="209">
        <v>1.7361502000000001E-2</v>
      </c>
      <c r="D8" s="209">
        <v>1.7361502000000001E-2</v>
      </c>
      <c r="E8" s="210">
        <v>1.756831E-2</v>
      </c>
      <c r="F8" s="213">
        <f>'Wild stages'!D8</f>
        <v>1.7946520000000001E-2</v>
      </c>
      <c r="G8" s="211">
        <f t="shared" si="0"/>
        <v>1.0215279671180666</v>
      </c>
      <c r="H8" s="162"/>
      <c r="I8" s="162"/>
    </row>
    <row r="9" spans="1:9" x14ac:dyDescent="0.4">
      <c r="A9" s="209" t="s">
        <v>54</v>
      </c>
      <c r="B9" s="209" t="s">
        <v>88</v>
      </c>
      <c r="C9" s="209">
        <v>1.06276E-4</v>
      </c>
      <c r="D9" s="209">
        <v>1.06276E-4</v>
      </c>
      <c r="E9" s="210">
        <v>1.18264E-4</v>
      </c>
      <c r="F9" s="213">
        <f>'Wild stages'!D9</f>
        <v>1.3237429E-4</v>
      </c>
      <c r="G9" s="211">
        <f t="shared" si="0"/>
        <v>1.119311793952513</v>
      </c>
      <c r="H9" s="162"/>
      <c r="I9" s="162"/>
    </row>
    <row r="10" spans="1:9" x14ac:dyDescent="0.4">
      <c r="A10" s="209" t="s">
        <v>55</v>
      </c>
      <c r="B10" s="209" t="s">
        <v>89</v>
      </c>
      <c r="C10" s="209">
        <v>0.18940923200000001</v>
      </c>
      <c r="D10" s="209">
        <v>0.18787783999999999</v>
      </c>
      <c r="E10" s="210">
        <v>0.18762227000000001</v>
      </c>
      <c r="F10" s="213">
        <f>'Wild stages'!D10</f>
        <v>0.18884886000000001</v>
      </c>
      <c r="G10" s="211">
        <f t="shared" si="0"/>
        <v>1.0065375501532947</v>
      </c>
      <c r="H10" s="162"/>
      <c r="I10" s="162"/>
    </row>
    <row r="11" spans="1:9" x14ac:dyDescent="0.4">
      <c r="A11" s="209" t="s">
        <v>56</v>
      </c>
      <c r="B11" s="209" t="s">
        <v>90</v>
      </c>
      <c r="C11" s="212">
        <v>2.0584599999999999E-9</v>
      </c>
      <c r="D11" s="212">
        <v>1.98979E-9</v>
      </c>
      <c r="E11" s="213">
        <v>2.0959599999999999E-9</v>
      </c>
      <c r="F11" s="213">
        <f>'Wild stages'!D11</f>
        <v>2.1174202E-9</v>
      </c>
      <c r="G11" s="211">
        <f t="shared" si="0"/>
        <v>1.0102388404358862</v>
      </c>
      <c r="H11" s="162"/>
      <c r="I11" s="162"/>
    </row>
    <row r="12" spans="1:9" x14ac:dyDescent="0.4">
      <c r="A12" s="209" t="s">
        <v>57</v>
      </c>
      <c r="B12" s="209" t="s">
        <v>90</v>
      </c>
      <c r="C12" s="212">
        <v>8.2070700000000004E-8</v>
      </c>
      <c r="D12" s="212">
        <v>8.2070700000000004E-8</v>
      </c>
      <c r="E12" s="213">
        <v>5.4857699999999998E-8</v>
      </c>
      <c r="F12" s="213">
        <f>'Wild stages'!D12</f>
        <v>5.4491173999999997E-8</v>
      </c>
      <c r="G12" s="211">
        <f t="shared" si="0"/>
        <v>0.99331860431625829</v>
      </c>
      <c r="H12" s="162"/>
      <c r="I12" s="162"/>
    </row>
    <row r="13" spans="1:9" x14ac:dyDescent="0.4">
      <c r="A13" s="209" t="s">
        <v>58</v>
      </c>
      <c r="B13" s="209" t="s">
        <v>91</v>
      </c>
      <c r="C13" s="209">
        <v>0.49690611299999998</v>
      </c>
      <c r="D13" s="209">
        <v>0.31194895</v>
      </c>
      <c r="E13" s="210">
        <v>0.33075669000000002</v>
      </c>
      <c r="F13" s="213">
        <f>'Wild stages'!D13</f>
        <v>0.34980394999999997</v>
      </c>
      <c r="G13" s="211">
        <f t="shared" si="0"/>
        <v>1.0575869228827992</v>
      </c>
      <c r="H13" s="162"/>
      <c r="I13" s="162"/>
    </row>
    <row r="14" spans="1:9" x14ac:dyDescent="0.4">
      <c r="A14" s="209" t="s">
        <v>59</v>
      </c>
      <c r="B14" s="209" t="s">
        <v>69</v>
      </c>
      <c r="C14" s="209">
        <v>72.070392859999998</v>
      </c>
      <c r="D14" s="209">
        <v>71.944805000000002</v>
      </c>
      <c r="E14" s="210">
        <v>77.504309000000006</v>
      </c>
      <c r="F14" s="213">
        <f>'Wild stages'!D14</f>
        <v>78.726242999999997</v>
      </c>
      <c r="G14" s="211">
        <f t="shared" si="0"/>
        <v>1.0157660137322171</v>
      </c>
      <c r="H14" s="162"/>
      <c r="I14" s="162"/>
    </row>
    <row r="15" spans="1:9" x14ac:dyDescent="0.4">
      <c r="A15" s="209" t="s">
        <v>60</v>
      </c>
      <c r="B15" s="209" t="s">
        <v>92</v>
      </c>
      <c r="C15" s="212">
        <v>3.8698900000000001E-6</v>
      </c>
      <c r="D15" s="212">
        <v>3.8697499999999997E-6</v>
      </c>
      <c r="E15" s="213">
        <v>4.3832400000000001E-6</v>
      </c>
      <c r="F15" s="213">
        <f>'Wild stages'!D15</f>
        <v>4.3845097000000002E-6</v>
      </c>
      <c r="G15" s="211">
        <f t="shared" si="0"/>
        <v>1.0002896715671512</v>
      </c>
      <c r="H15" s="162"/>
      <c r="I15" s="162"/>
    </row>
    <row r="16" spans="1:9" x14ac:dyDescent="0.4">
      <c r="A16" s="209" t="s">
        <v>61</v>
      </c>
      <c r="B16" s="209" t="s">
        <v>93</v>
      </c>
      <c r="C16" s="209">
        <v>4.9767826000000001E-2</v>
      </c>
      <c r="D16" s="209">
        <v>4.9262581E-2</v>
      </c>
      <c r="E16" s="210">
        <v>4.9467716000000002E-2</v>
      </c>
      <c r="F16" s="213">
        <f>'Wild stages'!D16</f>
        <v>4.9676304999999997E-2</v>
      </c>
      <c r="G16" s="211">
        <f t="shared" si="0"/>
        <v>1.004216669312163</v>
      </c>
      <c r="H16" s="162"/>
      <c r="I16" s="162"/>
    </row>
    <row r="17" spans="1:22" x14ac:dyDescent="0.4">
      <c r="A17" s="209" t="s">
        <v>62</v>
      </c>
      <c r="B17" s="209" t="s">
        <v>94</v>
      </c>
      <c r="C17" s="209">
        <v>116.1337072</v>
      </c>
      <c r="D17" s="209">
        <v>99.374990999999994</v>
      </c>
      <c r="E17" s="210">
        <v>101.99843</v>
      </c>
      <c r="F17" s="213">
        <f>'Wild stages'!D17</f>
        <v>103.51286</v>
      </c>
      <c r="G17" s="211">
        <f>F17/E17</f>
        <v>1.0148475814774796</v>
      </c>
      <c r="H17" s="162"/>
      <c r="I17" s="162"/>
    </row>
    <row r="18" spans="1:22" x14ac:dyDescent="0.4">
      <c r="A18" s="209" t="s">
        <v>63</v>
      </c>
      <c r="B18" s="209" t="s">
        <v>95</v>
      </c>
      <c r="C18" s="212">
        <v>2.48373E-6</v>
      </c>
      <c r="D18" s="212">
        <v>2.48373E-6</v>
      </c>
      <c r="E18" s="213">
        <v>2.9014899999999998E-6</v>
      </c>
      <c r="F18" s="213">
        <f>'Wild stages'!D18</f>
        <v>3.2590873999999999E-6</v>
      </c>
      <c r="G18" s="211">
        <f t="shared" si="0"/>
        <v>1.1232461252666734</v>
      </c>
      <c r="H18" s="162"/>
      <c r="I18" s="162"/>
    </row>
    <row r="19" spans="1:22" x14ac:dyDescent="0.4">
      <c r="A19" s="209" t="s">
        <v>64</v>
      </c>
      <c r="B19" s="209" t="s">
        <v>96</v>
      </c>
      <c r="C19" s="209">
        <v>1.2991974500000001</v>
      </c>
      <c r="D19" s="209">
        <v>1.2991975</v>
      </c>
      <c r="E19" s="210">
        <v>2.2417349999999998</v>
      </c>
      <c r="F19" s="213">
        <f>'Wild stages'!D19</f>
        <v>2.4641579999999998</v>
      </c>
      <c r="G19" s="211">
        <f t="shared" si="0"/>
        <v>1.0992191316101145</v>
      </c>
      <c r="H19" s="162"/>
      <c r="I19" s="162"/>
      <c r="O19" s="163"/>
      <c r="Q19" s="163"/>
      <c r="R19" s="163"/>
      <c r="S19" s="163"/>
      <c r="T19" s="163"/>
      <c r="U19" s="163"/>
      <c r="V19" s="163"/>
    </row>
    <row r="20" spans="1:22" x14ac:dyDescent="0.4">
      <c r="S20" s="163"/>
    </row>
    <row r="21" spans="1:22" x14ac:dyDescent="0.4">
      <c r="A21" s="201" t="s">
        <v>233</v>
      </c>
      <c r="B21" s="227" t="s">
        <v>231</v>
      </c>
      <c r="C21" s="227"/>
      <c r="D21" s="227"/>
      <c r="Q21" s="163"/>
      <c r="R21" s="163"/>
      <c r="S21" s="163"/>
      <c r="T21" s="163"/>
      <c r="U21" s="163"/>
      <c r="V21" s="163"/>
    </row>
    <row r="22" spans="1:22" ht="37.299999999999997" x14ac:dyDescent="0.4">
      <c r="A22" s="159" t="s">
        <v>71</v>
      </c>
      <c r="B22" s="199" t="s">
        <v>44</v>
      </c>
      <c r="C22" s="199" t="s">
        <v>72</v>
      </c>
      <c r="D22" s="199" t="s">
        <v>177</v>
      </c>
      <c r="E22" s="198" t="s">
        <v>235</v>
      </c>
      <c r="F22" s="198" t="s">
        <v>236</v>
      </c>
      <c r="G22" s="198" t="s">
        <v>232</v>
      </c>
    </row>
    <row r="23" spans="1:22" x14ac:dyDescent="0.4">
      <c r="A23" s="160"/>
      <c r="B23" s="199"/>
      <c r="C23" s="199"/>
      <c r="D23" s="199"/>
      <c r="E23" s="198"/>
      <c r="F23" s="198"/>
      <c r="G23" s="198"/>
      <c r="H23" s="230"/>
      <c r="O23" s="163"/>
      <c r="Q23" s="163"/>
      <c r="R23" s="163"/>
      <c r="S23" s="163"/>
      <c r="T23" s="163"/>
      <c r="U23" s="163"/>
      <c r="V23" s="163"/>
    </row>
    <row r="24" spans="1:22" x14ac:dyDescent="0.4">
      <c r="A24" s="166" t="s">
        <v>49</v>
      </c>
      <c r="B24" s="166" t="s">
        <v>83</v>
      </c>
      <c r="C24" s="166">
        <v>0.120696862</v>
      </c>
      <c r="D24" s="166">
        <v>0.11901396</v>
      </c>
      <c r="E24" s="200">
        <v>0.10062703000000001</v>
      </c>
      <c r="F24" s="228">
        <f>'Farmed stages'!D4</f>
        <v>7.9741374000000004E-2</v>
      </c>
      <c r="G24" s="229">
        <f>F24/E24</f>
        <v>0.79244487291337129</v>
      </c>
      <c r="H24" s="161"/>
      <c r="O24" s="163"/>
      <c r="Q24" s="163"/>
      <c r="R24" s="163"/>
      <c r="S24" s="163"/>
      <c r="T24" s="163"/>
      <c r="U24" s="163"/>
      <c r="V24" s="163"/>
    </row>
    <row r="25" spans="1:22" x14ac:dyDescent="0.4">
      <c r="A25" s="166" t="s">
        <v>50</v>
      </c>
      <c r="B25" s="166" t="s">
        <v>84</v>
      </c>
      <c r="C25" s="166">
        <v>17.62170137</v>
      </c>
      <c r="D25" s="166">
        <v>17.352364000000001</v>
      </c>
      <c r="E25" s="200">
        <v>16.814957</v>
      </c>
      <c r="F25" s="228">
        <f>'Farmed stages'!D5</f>
        <v>19.424510999999999</v>
      </c>
      <c r="G25" s="229">
        <f t="shared" ref="G25:G39" si="1">F25/E25</f>
        <v>1.1551924277891403</v>
      </c>
      <c r="H25" s="231" t="s">
        <v>237</v>
      </c>
    </row>
    <row r="26" spans="1:22" x14ac:dyDescent="0.4">
      <c r="A26" s="166" t="s">
        <v>51</v>
      </c>
      <c r="B26" s="166" t="s">
        <v>85</v>
      </c>
      <c r="C26" s="166">
        <v>1108.339939</v>
      </c>
      <c r="D26" s="166">
        <v>1106.1498999999999</v>
      </c>
      <c r="E26" s="200">
        <v>1735.9335000000001</v>
      </c>
      <c r="F26" s="228">
        <f>'Farmed stages'!D6</f>
        <v>1680.1986999999999</v>
      </c>
      <c r="G26" s="229">
        <f t="shared" si="1"/>
        <v>0.96789347057361341</v>
      </c>
      <c r="H26" s="161"/>
    </row>
    <row r="27" spans="1:22" x14ac:dyDescent="0.4">
      <c r="A27" s="166" t="s">
        <v>52</v>
      </c>
      <c r="B27" s="166" t="s">
        <v>86</v>
      </c>
      <c r="C27" s="167">
        <v>1.21609E-6</v>
      </c>
      <c r="D27" s="167">
        <v>1.1983799999999999E-6</v>
      </c>
      <c r="E27" s="200">
        <v>1.2381153000000001E-6</v>
      </c>
      <c r="F27" s="228">
        <f>'Farmed stages'!D7</f>
        <v>1.0260427000000001E-6</v>
      </c>
      <c r="G27" s="229">
        <f t="shared" si="1"/>
        <v>0.82871336780992855</v>
      </c>
      <c r="H27" s="161"/>
      <c r="O27" s="163"/>
      <c r="Q27" s="163"/>
      <c r="R27" s="163"/>
      <c r="S27" s="163"/>
      <c r="T27" s="163"/>
      <c r="U27" s="163"/>
      <c r="V27" s="163"/>
    </row>
    <row r="28" spans="1:22" x14ac:dyDescent="0.4">
      <c r="A28" s="166" t="s">
        <v>53</v>
      </c>
      <c r="B28" s="166" t="s">
        <v>87</v>
      </c>
      <c r="C28" s="166">
        <v>0.344859423</v>
      </c>
      <c r="D28" s="166">
        <v>0.34485942000000003</v>
      </c>
      <c r="E28" s="200">
        <v>0.34201612999999997</v>
      </c>
      <c r="F28" s="228">
        <f>'Farmed stages'!D8</f>
        <v>0.32644446999999999</v>
      </c>
      <c r="G28" s="229">
        <f t="shared" si="1"/>
        <v>0.95447097772844813</v>
      </c>
      <c r="H28" s="161"/>
    </row>
    <row r="29" spans="1:22" x14ac:dyDescent="0.4">
      <c r="A29" s="166" t="s">
        <v>54</v>
      </c>
      <c r="B29" s="166" t="s">
        <v>88</v>
      </c>
      <c r="C29" s="166">
        <v>1.861868E-3</v>
      </c>
      <c r="D29" s="166">
        <v>1.861868E-3</v>
      </c>
      <c r="E29" s="200">
        <v>1.772519E-3</v>
      </c>
      <c r="F29" s="228">
        <f>'Farmed stages'!D9</f>
        <v>1.8166774E-3</v>
      </c>
      <c r="G29" s="229">
        <f t="shared" si="1"/>
        <v>1.02491279360052</v>
      </c>
      <c r="H29" s="161"/>
    </row>
    <row r="30" spans="1:22" x14ac:dyDescent="0.4">
      <c r="A30" s="166" t="s">
        <v>55</v>
      </c>
      <c r="B30" s="166" t="s">
        <v>89</v>
      </c>
      <c r="C30" s="166">
        <v>0.49325282599999998</v>
      </c>
      <c r="D30" s="166">
        <v>0.49171643999999998</v>
      </c>
      <c r="E30" s="200">
        <v>0.41067198999999999</v>
      </c>
      <c r="F30" s="228">
        <f>'Farmed stages'!D10</f>
        <v>0.30967358</v>
      </c>
      <c r="G30" s="229">
        <f t="shared" si="1"/>
        <v>0.75406550127755245</v>
      </c>
      <c r="H30" s="161"/>
      <c r="O30" s="163"/>
      <c r="Q30" s="163"/>
      <c r="R30" s="163"/>
      <c r="S30" s="163"/>
      <c r="T30" s="163"/>
      <c r="U30" s="163"/>
      <c r="V30" s="163"/>
    </row>
    <row r="31" spans="1:22" x14ac:dyDescent="0.4">
      <c r="A31" s="166" t="s">
        <v>56</v>
      </c>
      <c r="B31" s="166" t="s">
        <v>90</v>
      </c>
      <c r="C31" s="167">
        <v>7.9720100000000001E-9</v>
      </c>
      <c r="D31" s="167">
        <v>7.9014100000000007E-9</v>
      </c>
      <c r="E31" s="200">
        <v>1.0600599E-8</v>
      </c>
      <c r="F31" s="228">
        <f>'Farmed stages'!D11</f>
        <v>1.0183386E-8</v>
      </c>
      <c r="G31" s="229">
        <f t="shared" si="1"/>
        <v>0.96064250708851451</v>
      </c>
      <c r="H31" s="161"/>
    </row>
    <row r="32" spans="1:22" x14ac:dyDescent="0.4">
      <c r="A32" s="166" t="s">
        <v>57</v>
      </c>
      <c r="B32" s="166" t="s">
        <v>90</v>
      </c>
      <c r="C32" s="167">
        <v>4.3629299999999997E-7</v>
      </c>
      <c r="D32" s="167">
        <v>4.3629299999999997E-7</v>
      </c>
      <c r="E32" s="200">
        <v>3.5815575000000001E-7</v>
      </c>
      <c r="F32" s="228">
        <f>'Farmed stages'!D12</f>
        <v>3.1022469E-7</v>
      </c>
      <c r="G32" s="229">
        <f t="shared" si="1"/>
        <v>0.86617257994601504</v>
      </c>
      <c r="H32" s="161"/>
    </row>
    <row r="33" spans="1:21" x14ac:dyDescent="0.4">
      <c r="A33" s="166" t="s">
        <v>58</v>
      </c>
      <c r="B33" s="166" t="s">
        <v>91</v>
      </c>
      <c r="C33" s="166">
        <v>1.6268395449999999</v>
      </c>
      <c r="D33" s="166">
        <v>1.420337</v>
      </c>
      <c r="E33" s="200">
        <v>1.3686955999999999</v>
      </c>
      <c r="F33" s="228">
        <f>'Farmed stages'!D13</f>
        <v>1.5042068</v>
      </c>
      <c r="G33" s="229">
        <f t="shared" si="1"/>
        <v>1.0990075514234137</v>
      </c>
      <c r="H33" s="161"/>
    </row>
    <row r="34" spans="1:21" x14ac:dyDescent="0.4">
      <c r="A34" s="166" t="s">
        <v>59</v>
      </c>
      <c r="B34" s="166" t="s">
        <v>69</v>
      </c>
      <c r="C34" s="166">
        <v>792.24374880000005</v>
      </c>
      <c r="D34" s="166">
        <v>792.11379999999997</v>
      </c>
      <c r="E34" s="200">
        <v>992.69662000000005</v>
      </c>
      <c r="F34" s="228">
        <f>'Farmed stages'!D14</f>
        <v>1086.1801</v>
      </c>
      <c r="G34" s="229">
        <f t="shared" si="1"/>
        <v>1.0941712484122288</v>
      </c>
      <c r="H34" s="161"/>
    </row>
    <row r="35" spans="1:21" x14ac:dyDescent="0.4">
      <c r="A35" s="166" t="s">
        <v>60</v>
      </c>
      <c r="B35" s="166" t="s">
        <v>92</v>
      </c>
      <c r="C35" s="167">
        <v>5.6247099999999999E-8</v>
      </c>
      <c r="D35" s="167">
        <v>5.6083099999999999E-8</v>
      </c>
      <c r="E35" s="200">
        <v>2.7868124E-7</v>
      </c>
      <c r="F35" s="228">
        <f>'Farmed stages'!D15</f>
        <v>2.8256394999999999E-7</v>
      </c>
      <c r="G35" s="229">
        <f t="shared" si="1"/>
        <v>1.0139324412364463</v>
      </c>
      <c r="H35" s="161"/>
    </row>
    <row r="36" spans="1:21" x14ac:dyDescent="0.4">
      <c r="A36" s="166" t="s">
        <v>61</v>
      </c>
      <c r="B36" s="166" t="s">
        <v>93</v>
      </c>
      <c r="C36" s="166">
        <v>4.9431103999999997E-2</v>
      </c>
      <c r="D36" s="166">
        <v>4.8950171000000001E-2</v>
      </c>
      <c r="E36" s="200">
        <v>5.8273185999999998E-2</v>
      </c>
      <c r="F36" s="228">
        <f>'Farmed stages'!D16</f>
        <v>5.2875556999999997E-2</v>
      </c>
      <c r="G36" s="229">
        <f t="shared" si="1"/>
        <v>0.90737371044033865</v>
      </c>
      <c r="H36" s="161"/>
    </row>
    <row r="37" spans="1:21" x14ac:dyDescent="0.4">
      <c r="A37" s="166" t="s">
        <v>62</v>
      </c>
      <c r="B37" s="166" t="s">
        <v>94</v>
      </c>
      <c r="C37" s="166">
        <v>178.40940430000001</v>
      </c>
      <c r="D37" s="166">
        <v>159.92094</v>
      </c>
      <c r="E37" s="200">
        <v>159.19121000000001</v>
      </c>
      <c r="F37" s="228">
        <f>'Farmed stages'!D17</f>
        <v>165.21118999999999</v>
      </c>
      <c r="G37" s="229">
        <f t="shared" si="1"/>
        <v>1.0378160326817039</v>
      </c>
      <c r="H37" s="161"/>
    </row>
    <row r="38" spans="1:21" x14ac:dyDescent="0.4">
      <c r="A38" s="166" t="s">
        <v>63</v>
      </c>
      <c r="B38" s="166" t="s">
        <v>95</v>
      </c>
      <c r="C38" s="167">
        <v>2.10344E-5</v>
      </c>
      <c r="D38" s="167">
        <v>2.10344E-5</v>
      </c>
      <c r="E38" s="200">
        <v>2.2325599999999998E-5</v>
      </c>
      <c r="F38" s="228">
        <f>'Farmed stages'!D18</f>
        <v>2.7323937999999998E-5</v>
      </c>
      <c r="G38" s="229">
        <f t="shared" si="1"/>
        <v>1.2238837030135807</v>
      </c>
      <c r="H38" s="161"/>
    </row>
    <row r="39" spans="1:21" x14ac:dyDescent="0.4">
      <c r="A39" s="166" t="s">
        <v>64</v>
      </c>
      <c r="B39" s="166" t="s">
        <v>96</v>
      </c>
      <c r="C39" s="166">
        <v>38.832914590000001</v>
      </c>
      <c r="D39" s="166">
        <v>38.832914000000002</v>
      </c>
      <c r="E39" s="200">
        <v>38.265214</v>
      </c>
      <c r="F39" s="228">
        <f>'Farmed stages'!D19</f>
        <v>6.0203626000000003</v>
      </c>
      <c r="G39" s="229">
        <f t="shared" si="1"/>
        <v>0.15733252138613416</v>
      </c>
      <c r="H39" s="161"/>
    </row>
    <row r="40" spans="1:21" x14ac:dyDescent="0.4">
      <c r="H40" s="230"/>
    </row>
    <row r="41" spans="1:21" x14ac:dyDescent="0.4">
      <c r="H41" s="230"/>
    </row>
    <row r="46" spans="1:21" x14ac:dyDescent="0.4">
      <c r="U46" s="162"/>
    </row>
    <row r="47" spans="1:21" x14ac:dyDescent="0.4">
      <c r="U47" s="162"/>
    </row>
    <row r="48" spans="1:21" x14ac:dyDescent="0.4">
      <c r="U48" s="162"/>
    </row>
    <row r="49" spans="15:21" x14ac:dyDescent="0.4">
      <c r="O49" s="163"/>
      <c r="Q49" s="163"/>
      <c r="R49" s="163"/>
      <c r="S49" s="163"/>
      <c r="U49" s="162"/>
    </row>
    <row r="50" spans="15:21" x14ac:dyDescent="0.4">
      <c r="O50" s="163"/>
      <c r="P50" s="163"/>
      <c r="Q50" s="163"/>
      <c r="R50" s="163"/>
      <c r="S50" s="163"/>
      <c r="U50" s="162"/>
    </row>
    <row r="51" spans="15:21" x14ac:dyDescent="0.4">
      <c r="U51" s="162"/>
    </row>
    <row r="52" spans="15:21" x14ac:dyDescent="0.4">
      <c r="Q52" s="163"/>
      <c r="R52" s="163"/>
      <c r="S52" s="163"/>
      <c r="U52" s="162"/>
    </row>
    <row r="53" spans="15:21" x14ac:dyDescent="0.4">
      <c r="O53" s="163"/>
      <c r="Q53" s="163"/>
      <c r="R53" s="163"/>
      <c r="S53" s="163"/>
      <c r="U53" s="162"/>
    </row>
    <row r="54" spans="15:21" x14ac:dyDescent="0.4">
      <c r="O54" s="163"/>
      <c r="P54" s="163"/>
      <c r="Q54" s="163"/>
      <c r="R54" s="163"/>
      <c r="S54" s="163"/>
      <c r="U54" s="162"/>
    </row>
    <row r="55" spans="15:21" x14ac:dyDescent="0.4">
      <c r="O55" s="163"/>
      <c r="P55" s="163"/>
      <c r="Q55" s="163"/>
      <c r="R55" s="163"/>
      <c r="S55" s="163"/>
      <c r="U55" s="162"/>
    </row>
    <row r="56" spans="15:21" x14ac:dyDescent="0.4">
      <c r="U56" s="162"/>
    </row>
    <row r="57" spans="15:21" x14ac:dyDescent="0.4">
      <c r="O57" s="163"/>
      <c r="Q57" s="163"/>
      <c r="R57" s="163"/>
      <c r="S57" s="163"/>
      <c r="U57" s="162"/>
    </row>
    <row r="58" spans="15:21" x14ac:dyDescent="0.4">
      <c r="O58" s="163"/>
      <c r="P58" s="163"/>
      <c r="Q58" s="163"/>
      <c r="R58" s="163"/>
      <c r="S58" s="163"/>
      <c r="U58" s="162"/>
    </row>
    <row r="59" spans="15:21" x14ac:dyDescent="0.4">
      <c r="O59" s="163"/>
      <c r="Q59" s="163"/>
      <c r="R59" s="163"/>
      <c r="S59" s="163"/>
      <c r="U59" s="162"/>
    </row>
    <row r="60" spans="15:21" x14ac:dyDescent="0.4">
      <c r="O60" s="163"/>
      <c r="Q60" s="163"/>
      <c r="R60" s="163"/>
      <c r="S60" s="163"/>
      <c r="U60" s="162"/>
    </row>
    <row r="61" spans="15:21" x14ac:dyDescent="0.4">
      <c r="O61" s="163"/>
      <c r="P61" s="163"/>
      <c r="Q61" s="163"/>
      <c r="R61" s="163"/>
      <c r="S61" s="163"/>
      <c r="U61" s="162"/>
    </row>
    <row r="62" spans="15:21" x14ac:dyDescent="0.4">
      <c r="O62" s="163"/>
      <c r="Q62" s="163"/>
      <c r="R62" s="163"/>
      <c r="S62" s="163"/>
    </row>
    <row r="63" spans="15:21" x14ac:dyDescent="0.4">
      <c r="O63" s="163"/>
      <c r="Q63" s="163"/>
      <c r="R63" s="163"/>
      <c r="S63" s="163"/>
    </row>
    <row r="83" spans="17:21" x14ac:dyDescent="0.4">
      <c r="Q83" s="163"/>
      <c r="S83" s="163"/>
      <c r="T83" s="163"/>
      <c r="U83" s="163"/>
    </row>
    <row r="87" spans="17:21" x14ac:dyDescent="0.4">
      <c r="Q87" s="163"/>
      <c r="S87" s="163"/>
      <c r="T87" s="163"/>
      <c r="U87" s="163"/>
    </row>
    <row r="88" spans="17:21" x14ac:dyDescent="0.4">
      <c r="Q88" s="163"/>
      <c r="S88" s="163"/>
      <c r="T88" s="163"/>
      <c r="U88" s="163"/>
    </row>
    <row r="91" spans="17:21" x14ac:dyDescent="0.4">
      <c r="Q91" s="163"/>
      <c r="S91" s="163"/>
      <c r="T91" s="163"/>
      <c r="U91" s="163"/>
    </row>
    <row r="94" spans="17:21" x14ac:dyDescent="0.4">
      <c r="Q94" s="163"/>
      <c r="S94" s="163"/>
      <c r="T94" s="163"/>
      <c r="U94" s="163"/>
    </row>
  </sheetData>
  <mergeCells count="8">
    <mergeCell ref="E22:E23"/>
    <mergeCell ref="F22:F23"/>
    <mergeCell ref="G22:G23"/>
    <mergeCell ref="B1:D1"/>
    <mergeCell ref="B21:D21"/>
    <mergeCell ref="E2:E3"/>
    <mergeCell ref="G2:G3"/>
    <mergeCell ref="F2:F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BEEA8-D7AC-4AE2-9062-DC4F0D0BFF62}">
  <sheetPr>
    <tabColor theme="8" tint="0.39997558519241921"/>
  </sheetPr>
  <dimension ref="A2:P71"/>
  <sheetViews>
    <sheetView zoomScale="80" zoomScaleNormal="80" workbookViewId="0">
      <selection activeCell="U32" sqref="U32"/>
    </sheetView>
  </sheetViews>
  <sheetFormatPr baseColWidth="10" defaultColWidth="9" defaultRowHeight="12.9" x14ac:dyDescent="0.35"/>
  <cols>
    <col min="1" max="1" width="46.1796875" customWidth="1"/>
    <col min="2" max="2" width="38" customWidth="1"/>
    <col min="3" max="3" width="24.6328125" customWidth="1"/>
    <col min="4" max="4" width="58.81640625" customWidth="1"/>
    <col min="5" max="5" width="21" customWidth="1"/>
    <col min="6" max="6" width="18.36328125" customWidth="1"/>
    <col min="7" max="7" width="18" customWidth="1"/>
    <col min="8" max="8" width="19.36328125" customWidth="1"/>
    <col min="9" max="10" width="17.36328125" customWidth="1"/>
    <col min="11" max="27" width="14.36328125" customWidth="1"/>
  </cols>
  <sheetData>
    <row r="2" spans="1:10" x14ac:dyDescent="0.35">
      <c r="A2" s="168" t="s">
        <v>0</v>
      </c>
      <c r="B2" s="168"/>
      <c r="D2" t="s">
        <v>1</v>
      </c>
    </row>
    <row r="3" spans="1:10" ht="38.6" x14ac:dyDescent="0.35">
      <c r="A3" s="72" t="s">
        <v>2</v>
      </c>
      <c r="B3" s="41" t="str">
        <f>'Wild categories'!B4</f>
        <v>% of normalised and weighted results</v>
      </c>
      <c r="D3" s="1"/>
      <c r="E3" s="8" t="s">
        <v>3</v>
      </c>
      <c r="F3" s="8" t="s">
        <v>4</v>
      </c>
      <c r="G3" s="8" t="s">
        <v>5</v>
      </c>
      <c r="H3" s="8" t="str">
        <f>'Wild stages'!H2</f>
        <v>Fish waste handling</v>
      </c>
      <c r="I3" s="8"/>
      <c r="J3" s="8"/>
    </row>
    <row r="4" spans="1:10" ht="15.45" x14ac:dyDescent="0.35">
      <c r="A4" s="58" t="str">
        <f>'Wild categories'!A5</f>
        <v>Climate change</v>
      </c>
      <c r="B4" s="59">
        <f>'Wild categories'!B5</f>
        <v>0.25531332776502191</v>
      </c>
      <c r="D4" s="1" t="str">
        <f>A4</f>
        <v>Climate change</v>
      </c>
      <c r="E4" s="84">
        <f>_xlfn.XLOOKUP($A4,$A$18:$A$33,$E$18:$E$33,"NF",0,1)</f>
        <v>0.5400729867177827</v>
      </c>
      <c r="F4" s="84">
        <f t="shared" ref="F4:F11" si="0">_xlfn.XLOOKUP($A4,$A$18:$A$33,$F$18:$F$33,"NF",0,1)</f>
        <v>0.32475654328316617</v>
      </c>
      <c r="G4" s="84">
        <f t="shared" ref="G4:G11" si="1">_xlfn.XLOOKUP($A4,$A$18:$A$33,$G$18:$G$33,"NF",0,1)</f>
        <v>0.13425500266393212</v>
      </c>
      <c r="H4" s="84">
        <f t="shared" ref="H4:H11" si="2">_xlfn.XLOOKUP($A4,$A$18:$A$33,$H$18:$H$33,"NF",0,1)</f>
        <v>9.1546733511907495E-4</v>
      </c>
      <c r="I4" s="1"/>
      <c r="J4" s="1"/>
    </row>
    <row r="5" spans="1:10" ht="15.45" x14ac:dyDescent="0.35">
      <c r="A5" s="58" t="str">
        <f>'Wild categories'!A6</f>
        <v>Resource use, fossils</v>
      </c>
      <c r="B5" s="59">
        <f>'Wild categories'!B6</f>
        <v>0.19888115629645833</v>
      </c>
      <c r="D5" s="1" t="str">
        <f t="shared" ref="D5:D11" si="3">A5</f>
        <v>Resource use, fossils</v>
      </c>
      <c r="E5" s="84">
        <f t="shared" ref="E5:E11" si="4">_xlfn.XLOOKUP($A5,$A$18:$A$33,$E$18:$E$33,"NF",0,1)</f>
        <v>0.60967533828173592</v>
      </c>
      <c r="F5" s="84">
        <f t="shared" si="0"/>
        <v>0.28556932760165238</v>
      </c>
      <c r="G5" s="84">
        <f t="shared" si="1"/>
        <v>5.4478208394098629E-2</v>
      </c>
      <c r="H5" s="84">
        <f t="shared" si="2"/>
        <v>5.0277125722513187E-2</v>
      </c>
      <c r="I5" s="1"/>
      <c r="J5" s="1"/>
    </row>
    <row r="6" spans="1:10" ht="15.45" x14ac:dyDescent="0.35">
      <c r="A6" s="58" t="str">
        <f>'Wild categories'!A7</f>
        <v>Particulate Matter</v>
      </c>
      <c r="B6" s="59">
        <f>'Wild categories'!B7</f>
        <v>0.17593223705571123</v>
      </c>
      <c r="D6" s="1" t="str">
        <f t="shared" si="3"/>
        <v>Particulate Matter</v>
      </c>
      <c r="E6" s="84">
        <f t="shared" si="4"/>
        <v>0.85610038868675009</v>
      </c>
      <c r="F6" s="84">
        <f t="shared" si="0"/>
        <v>0.12070106703474101</v>
      </c>
      <c r="G6" s="84">
        <f t="shared" si="1"/>
        <v>1.6710033087711268E-2</v>
      </c>
      <c r="H6" s="84">
        <f t="shared" si="2"/>
        <v>6.4885111907977706E-3</v>
      </c>
      <c r="I6" s="1"/>
      <c r="J6" s="1"/>
    </row>
    <row r="7" spans="1:10" ht="15.45" x14ac:dyDescent="0.35">
      <c r="A7" s="58" t="str">
        <f>'Wild categories'!A8</f>
        <v>Photochemical ozone formation</v>
      </c>
      <c r="B7" s="59">
        <f>'Wild categories'!B8</f>
        <v>8.723789116573559E-2</v>
      </c>
      <c r="D7" s="1" t="str">
        <f t="shared" si="3"/>
        <v>Photochemical ozone formation</v>
      </c>
      <c r="E7" s="84">
        <f t="shared" si="4"/>
        <v>0.86198653968146599</v>
      </c>
      <c r="F7" s="84">
        <f t="shared" si="0"/>
        <v>0.12171712512294867</v>
      </c>
      <c r="G7" s="84">
        <f t="shared" si="1"/>
        <v>1.5648476890798079E-2</v>
      </c>
      <c r="H7" s="84">
        <f t="shared" si="2"/>
        <v>6.4785830478739982E-4</v>
      </c>
      <c r="I7" s="1"/>
      <c r="J7" s="1"/>
    </row>
    <row r="8" spans="1:10" ht="15.45" x14ac:dyDescent="0.35">
      <c r="A8" s="58" t="str">
        <f>'Wild categories'!A9</f>
        <v>Acidification</v>
      </c>
      <c r="B8" s="59">
        <f>'Wild categories'!B9</f>
        <v>6.6408036690988659E-2</v>
      </c>
      <c r="D8" s="1" t="str">
        <f t="shared" si="3"/>
        <v>Acidification</v>
      </c>
      <c r="E8" s="84">
        <f t="shared" si="4"/>
        <v>0.77644442025982263</v>
      </c>
      <c r="F8" s="84">
        <f t="shared" si="0"/>
        <v>0.18304894633435642</v>
      </c>
      <c r="G8" s="84">
        <f t="shared" si="1"/>
        <v>2.8705341303891341E-2</v>
      </c>
      <c r="H8" s="84">
        <f t="shared" si="2"/>
        <v>1.1801292101929579E-2</v>
      </c>
      <c r="I8" s="1"/>
      <c r="J8" s="1"/>
    </row>
    <row r="9" spans="1:10" ht="15.45" x14ac:dyDescent="0.35">
      <c r="A9" s="58" t="str">
        <f>'Wild categories'!A10</f>
        <v>Eutrophication, terrestrial</v>
      </c>
      <c r="B9" s="59">
        <f>'Wild categories'!B10</f>
        <v>5.9502387154121671E-2</v>
      </c>
      <c r="D9" s="1" t="str">
        <f t="shared" si="3"/>
        <v>Eutrophication, terrestrial</v>
      </c>
      <c r="E9" s="84">
        <f t="shared" si="4"/>
        <v>0.86577453563480766</v>
      </c>
      <c r="F9" s="84">
        <f t="shared" si="0"/>
        <v>0.11422885899512741</v>
      </c>
      <c r="G9" s="84">
        <f t="shared" si="1"/>
        <v>1.8707738935271008E-2</v>
      </c>
      <c r="H9" s="84">
        <f t="shared" si="2"/>
        <v>1.2888664347939481E-3</v>
      </c>
      <c r="I9" s="1"/>
      <c r="J9" s="1"/>
    </row>
    <row r="10" spans="1:10" ht="15.45" x14ac:dyDescent="0.35">
      <c r="A10" s="58"/>
      <c r="B10" s="59"/>
      <c r="D10" s="1">
        <f t="shared" si="3"/>
        <v>0</v>
      </c>
      <c r="E10" s="84" t="str">
        <f t="shared" si="4"/>
        <v>NF</v>
      </c>
      <c r="F10" s="84" t="str">
        <f t="shared" si="0"/>
        <v>NF</v>
      </c>
      <c r="G10" s="84" t="str">
        <f t="shared" si="1"/>
        <v>NF</v>
      </c>
      <c r="H10" s="84" t="str">
        <f t="shared" si="2"/>
        <v>NF</v>
      </c>
    </row>
    <row r="11" spans="1:10" ht="15.45" x14ac:dyDescent="0.35">
      <c r="A11" s="58"/>
      <c r="B11" s="59"/>
      <c r="D11" s="1">
        <f t="shared" si="3"/>
        <v>0</v>
      </c>
      <c r="E11" s="84" t="str">
        <f t="shared" si="4"/>
        <v>NF</v>
      </c>
      <c r="F11" s="84" t="str">
        <f t="shared" si="0"/>
        <v>NF</v>
      </c>
      <c r="G11" s="84" t="str">
        <f t="shared" si="1"/>
        <v>NF</v>
      </c>
      <c r="H11" s="84" t="str">
        <f t="shared" si="2"/>
        <v>NF</v>
      </c>
    </row>
    <row r="12" spans="1:10" ht="15.45" x14ac:dyDescent="0.35">
      <c r="A12" s="58"/>
      <c r="B12" s="60"/>
    </row>
    <row r="13" spans="1:10" ht="30.9" x14ac:dyDescent="0.35">
      <c r="A13" s="61" t="str">
        <f>'Wild categories'!A20</f>
        <v>Sum of selected categories to total normalized and weighted result</v>
      </c>
      <c r="B13" s="59">
        <f>SUM(B4:B9)</f>
        <v>0.84327503612803734</v>
      </c>
    </row>
    <row r="15" spans="1:10" x14ac:dyDescent="0.35">
      <c r="A15" s="169" t="s">
        <v>6</v>
      </c>
      <c r="B15" s="169"/>
      <c r="C15" s="169"/>
      <c r="D15" s="169"/>
      <c r="E15" s="169"/>
      <c r="F15" s="169"/>
      <c r="G15" s="169"/>
      <c r="H15" s="169"/>
      <c r="I15" s="169"/>
      <c r="J15" s="169"/>
    </row>
    <row r="16" spans="1:10" ht="24.9" x14ac:dyDescent="0.35">
      <c r="A16" s="19" t="str">
        <f>'Wild stages'!A2</f>
        <v>Results all impact categories.</v>
      </c>
      <c r="B16" s="19" t="str">
        <f>'Wild stages'!B2</f>
        <v>Unit</v>
      </c>
      <c r="C16" s="19" t="str">
        <f>'Wild stages'!C2</f>
        <v>Result absolute values</v>
      </c>
      <c r="D16" s="47" t="str">
        <f>'Wild stages'!D2</f>
        <v xml:space="preserve">Result direct output
</v>
      </c>
      <c r="E16" s="19" t="str">
        <f>'Wild stages'!E2</f>
        <v>Raw materials - fishing</v>
      </c>
      <c r="F16" s="19" t="str">
        <f>'Wild stages'!F2</f>
        <v>Production</v>
      </c>
      <c r="G16" s="19" t="str">
        <f>'Wild stages'!G2</f>
        <v>Use</v>
      </c>
      <c r="H16" s="19" t="str">
        <f>'Wild stages'!H2</f>
        <v>Fish waste handling</v>
      </c>
      <c r="I16" s="19">
        <f>'Wild stages'!I2</f>
        <v>0</v>
      </c>
      <c r="J16" s="19">
        <f>'Wild stages'!J2</f>
        <v>0</v>
      </c>
    </row>
    <row r="17" spans="1:10" x14ac:dyDescent="0.35">
      <c r="A17" s="19" t="s">
        <v>7</v>
      </c>
      <c r="B17" s="19"/>
      <c r="C17" s="19"/>
      <c r="D17" s="47"/>
      <c r="E17" s="19" t="str">
        <f>'Wild stages'!E3</f>
        <v>6% to 94%</v>
      </c>
      <c r="F17" s="19" t="str">
        <f>'Wild stages'!F3</f>
        <v>0% to 69%</v>
      </c>
      <c r="G17" s="19" t="str">
        <f>'Wild stages'!G3</f>
        <v>2% to 22%</v>
      </c>
      <c r="H17" s="19" t="str">
        <f>'Wild stages'!H3</f>
        <v>0% to 21%</v>
      </c>
      <c r="I17" s="19">
        <f>'Wild stages'!I3</f>
        <v>0</v>
      </c>
      <c r="J17" s="19">
        <f>'Wild stages'!J3</f>
        <v>0</v>
      </c>
    </row>
    <row r="18" spans="1:10" x14ac:dyDescent="0.35">
      <c r="A18" s="1" t="str">
        <f>'Wild stages'!A4</f>
        <v>Acidification</v>
      </c>
      <c r="B18" s="1" t="str">
        <f>'Wild stages'!B4</f>
        <v>mol H+ eq</v>
      </c>
      <c r="C18" s="22">
        <f>'Wild stages'!C4</f>
        <v>4.0608909249999998E-2</v>
      </c>
      <c r="D18" s="71">
        <f>'Wild stages'!D4</f>
        <v>3.9650433999999998E-2</v>
      </c>
      <c r="E18" s="17">
        <f>'Wild stages'!E4</f>
        <v>0.77644442025982263</v>
      </c>
      <c r="F18" s="17">
        <f>'Wild stages'!F4</f>
        <v>0.18304894633435642</v>
      </c>
      <c r="G18" s="17">
        <f>'Wild stages'!G4</f>
        <v>2.8705341303891341E-2</v>
      </c>
      <c r="H18" s="17">
        <f>'Wild stages'!H4</f>
        <v>1.1801292101929579E-2</v>
      </c>
      <c r="I18" s="17">
        <f>'Wild stages'!I4</f>
        <v>0</v>
      </c>
      <c r="J18" s="17">
        <f>'Wild stages'!J4</f>
        <v>0</v>
      </c>
    </row>
    <row r="19" spans="1:10" x14ac:dyDescent="0.35">
      <c r="A19" s="1" t="str">
        <f>'Wild stages'!A5</f>
        <v>Climate change</v>
      </c>
      <c r="B19" s="1" t="str">
        <f>'Wild stages'!B5</f>
        <v>kg CO2 eq</v>
      </c>
      <c r="C19" s="22">
        <f>'Wild stages'!C5</f>
        <v>6.0998840545999995</v>
      </c>
      <c r="D19" s="71">
        <f>'Wild stages'!D5</f>
        <v>6.0998840000000003</v>
      </c>
      <c r="E19" s="17">
        <f>'Wild stages'!E5</f>
        <v>0.5400729867177827</v>
      </c>
      <c r="F19" s="17">
        <f>'Wild stages'!F5</f>
        <v>0.32475654328316617</v>
      </c>
      <c r="G19" s="17">
        <f>'Wild stages'!G5</f>
        <v>0.13425500266393212</v>
      </c>
      <c r="H19" s="17">
        <f>'Wild stages'!H5</f>
        <v>9.1546733511907495E-4</v>
      </c>
      <c r="I19" s="17">
        <f>'Wild stages'!I5</f>
        <v>0</v>
      </c>
      <c r="J19" s="17">
        <f>'Wild stages'!J5</f>
        <v>0</v>
      </c>
    </row>
    <row r="20" spans="1:10" x14ac:dyDescent="0.35">
      <c r="A20" s="1" t="str">
        <f>'Wild stages'!A6</f>
        <v>Ecotoxicity, freshwater</v>
      </c>
      <c r="B20" s="1" t="str">
        <f>'Wild stages'!B6</f>
        <v>CTUe</v>
      </c>
      <c r="C20" s="22">
        <f>'Wild stages'!C6</f>
        <v>74.733767146099993</v>
      </c>
      <c r="D20" s="71">
        <f>'Wild stages'!D6</f>
        <v>74.733767</v>
      </c>
      <c r="E20" s="17">
        <f>'Wild stages'!E6</f>
        <v>0.65146028173344528</v>
      </c>
      <c r="F20" s="17">
        <f>'Wild stages'!F6</f>
        <v>0.21041988475246612</v>
      </c>
      <c r="G20" s="17">
        <f>'Wild stages'!G6</f>
        <v>0.13804193731907125</v>
      </c>
      <c r="H20" s="17">
        <f>'Wild stages'!H6</f>
        <v>7.7896195017432569E-5</v>
      </c>
      <c r="I20" s="17">
        <f>'Wild stages'!I6</f>
        <v>0</v>
      </c>
      <c r="J20" s="17">
        <f>'Wild stages'!J6</f>
        <v>0</v>
      </c>
    </row>
    <row r="21" spans="1:10" x14ac:dyDescent="0.35">
      <c r="A21" s="1" t="str">
        <f>'Wild stages'!A7</f>
        <v>Particulate matter</v>
      </c>
      <c r="B21" s="1" t="str">
        <f>'Wild stages'!B7</f>
        <v>disease inc.</v>
      </c>
      <c r="C21" s="22">
        <f>'Wild stages'!C7</f>
        <v>7.8899993379999991E-7</v>
      </c>
      <c r="D21" s="71">
        <f>'Wild stages'!D7</f>
        <v>7.7876105999999995E-7</v>
      </c>
      <c r="E21" s="17">
        <f>'Wild stages'!E7</f>
        <v>0.85610038868675009</v>
      </c>
      <c r="F21" s="17">
        <f>'Wild stages'!F7</f>
        <v>0.12070106703474101</v>
      </c>
      <c r="G21" s="17">
        <f>'Wild stages'!G7</f>
        <v>1.6710033087711268E-2</v>
      </c>
      <c r="H21" s="17">
        <f>'Wild stages'!H7</f>
        <v>6.4885111907977706E-3</v>
      </c>
      <c r="I21" s="17">
        <f>'Wild stages'!I7</f>
        <v>0</v>
      </c>
      <c r="J21" s="17">
        <f>'Wild stages'!J7</f>
        <v>0</v>
      </c>
    </row>
    <row r="22" spans="1:10" x14ac:dyDescent="0.35">
      <c r="A22" s="1" t="str">
        <f>'Wild stages'!A8</f>
        <v>Eutrophication, marine</v>
      </c>
      <c r="B22" s="1" t="str">
        <f>'Wild stages'!B8</f>
        <v>kg N eq</v>
      </c>
      <c r="C22" s="22">
        <f>'Wild stages'!C8</f>
        <v>1.7946520803E-2</v>
      </c>
      <c r="D22" s="71">
        <f>'Wild stages'!D8</f>
        <v>1.7946520000000001E-2</v>
      </c>
      <c r="E22" s="17">
        <f>'Wild stages'!E8</f>
        <v>0.81953617425063197</v>
      </c>
      <c r="F22" s="17">
        <f>'Wild stages'!F8</f>
        <v>0.13297283797765869</v>
      </c>
      <c r="G22" s="17">
        <f>'Wild stages'!G8</f>
        <v>4.0014243868369027E-2</v>
      </c>
      <c r="H22" s="17">
        <f>'Wild stages'!H8</f>
        <v>7.4767439033402933E-3</v>
      </c>
      <c r="I22" s="17">
        <f>'Wild stages'!I8</f>
        <v>0</v>
      </c>
      <c r="J22" s="17">
        <f>'Wild stages'!J8</f>
        <v>0</v>
      </c>
    </row>
    <row r="23" spans="1:10" x14ac:dyDescent="0.35">
      <c r="A23" s="1" t="str">
        <f>'Wild stages'!A9</f>
        <v>Eutrophication, freshwater</v>
      </c>
      <c r="B23" s="1" t="str">
        <f>'Wild stages'!B9</f>
        <v>kg P eq</v>
      </c>
      <c r="C23" s="22">
        <f>'Wild stages'!C9</f>
        <v>1.323742928E-4</v>
      </c>
      <c r="D23" s="71">
        <f>'Wild stages'!D9</f>
        <v>1.3237429E-4</v>
      </c>
      <c r="E23" s="17">
        <f>'Wild stages'!E9</f>
        <v>0.30059527539927294</v>
      </c>
      <c r="F23" s="17">
        <f>'Wild stages'!F9</f>
        <v>0.40102429011805835</v>
      </c>
      <c r="G23" s="17">
        <f>'Wild stages'!G9</f>
        <v>8.8599853883412016E-2</v>
      </c>
      <c r="H23" s="17">
        <f>'Wild stages'!H9</f>
        <v>0.20978058059925664</v>
      </c>
      <c r="I23" s="17">
        <f>'Wild stages'!I9</f>
        <v>0</v>
      </c>
      <c r="J23" s="17">
        <f>'Wild stages'!J9</f>
        <v>0</v>
      </c>
    </row>
    <row r="24" spans="1:10" x14ac:dyDescent="0.35">
      <c r="A24" s="1" t="str">
        <f>'Wild stages'!A10</f>
        <v>Eutrophication, terrestrial</v>
      </c>
      <c r="B24" s="1" t="str">
        <f>'Wild stages'!B10</f>
        <v>mol N eq</v>
      </c>
      <c r="C24" s="22">
        <f>'Wild stages'!C10</f>
        <v>0.18933692693999998</v>
      </c>
      <c r="D24" s="71">
        <f>'Wild stages'!D10</f>
        <v>0.18884886000000001</v>
      </c>
      <c r="E24" s="17">
        <f>'Wild stages'!E10</f>
        <v>0.86577453563480766</v>
      </c>
      <c r="F24" s="17">
        <f>'Wild stages'!F10</f>
        <v>0.11422885899512741</v>
      </c>
      <c r="G24" s="17">
        <f>'Wild stages'!G10</f>
        <v>1.8707738935271008E-2</v>
      </c>
      <c r="H24" s="17">
        <f>'Wild stages'!H10</f>
        <v>1.2888664347939481E-3</v>
      </c>
      <c r="I24" s="17">
        <f>'Wild stages'!I10</f>
        <v>0</v>
      </c>
      <c r="J24" s="17">
        <f>'Wild stages'!J10</f>
        <v>0</v>
      </c>
    </row>
    <row r="25" spans="1:10" x14ac:dyDescent="0.35">
      <c r="A25" s="1" t="str">
        <f>'Wild stages'!A11</f>
        <v>Human toxicity, cancer</v>
      </c>
      <c r="B25" s="1" t="str">
        <f>'Wild stages'!B11</f>
        <v>CTUh</v>
      </c>
      <c r="C25" s="22">
        <f>'Wild stages'!C11</f>
        <v>2.1456354610000002E-9</v>
      </c>
      <c r="D25" s="71">
        <f>'Wild stages'!D11</f>
        <v>2.1174202E-9</v>
      </c>
      <c r="E25" s="17">
        <f>'Wild stages'!E11</f>
        <v>0.56243389053495885</v>
      </c>
      <c r="F25" s="17">
        <f>'Wild stages'!F11</f>
        <v>0.38720916628251045</v>
      </c>
      <c r="G25" s="17">
        <f>'Wild stages'!G11</f>
        <v>4.3781892920532785E-2</v>
      </c>
      <c r="H25" s="17">
        <f>'Wild stages'!H11</f>
        <v>6.5750502619978833E-3</v>
      </c>
      <c r="I25" s="17">
        <f>'Wild stages'!I11</f>
        <v>0</v>
      </c>
      <c r="J25" s="17">
        <f>'Wild stages'!J11</f>
        <v>0</v>
      </c>
    </row>
    <row r="26" spans="1:10" x14ac:dyDescent="0.35">
      <c r="A26" s="1" t="str">
        <f>'Wild stages'!A12</f>
        <v>Human toxicity, non-cancer</v>
      </c>
      <c r="B26" s="1" t="str">
        <f>'Wild stages'!B12</f>
        <v>CTUh</v>
      </c>
      <c r="C26" s="22">
        <f>'Wild stages'!C12</f>
        <v>5.4491174040000003E-8</v>
      </c>
      <c r="D26" s="71">
        <f>'Wild stages'!D12</f>
        <v>5.4491173999999997E-8</v>
      </c>
      <c r="E26" s="17">
        <f>'Wild stages'!E12</f>
        <v>0.62664340788352746</v>
      </c>
      <c r="F26" s="17">
        <f>'Wild stages'!F12</f>
        <v>0.29555712321738042</v>
      </c>
      <c r="G26" s="17">
        <f>'Wild stages'!G12</f>
        <v>4.3259948817942553E-2</v>
      </c>
      <c r="H26" s="17">
        <f>'Wild stages'!H12</f>
        <v>3.453952008114964E-2</v>
      </c>
      <c r="I26" s="17">
        <f>'Wild stages'!I12</f>
        <v>0</v>
      </c>
      <c r="J26" s="17">
        <f>'Wild stages'!J12</f>
        <v>0</v>
      </c>
    </row>
    <row r="27" spans="1:10" x14ac:dyDescent="0.35">
      <c r="A27" s="1" t="str">
        <f>'Wild stages'!A13</f>
        <v>Ionising radiation</v>
      </c>
      <c r="B27" s="1" t="str">
        <f>'Wild stages'!B13</f>
        <v>kBq U-235 eq</v>
      </c>
      <c r="C27" s="22">
        <f>'Wild stages'!C13</f>
        <v>0.48665221699999994</v>
      </c>
      <c r="D27" s="71">
        <f>'Wild stages'!D13</f>
        <v>0.34980394999999997</v>
      </c>
      <c r="E27" s="17">
        <f>'Wild stages'!E13</f>
        <v>6.0905669314972016E-2</v>
      </c>
      <c r="F27" s="17">
        <f>'Wild stages'!F13</f>
        <v>0.58136821762388069</v>
      </c>
      <c r="G27" s="17">
        <f>'Wild stages'!G13</f>
        <v>0.21712439871613698</v>
      </c>
      <c r="H27" s="17">
        <f>'Wild stages'!H13</f>
        <v>0.14060171434501037</v>
      </c>
      <c r="I27" s="17">
        <f>'Wild stages'!I13</f>
        <v>0</v>
      </c>
      <c r="J27" s="17">
        <f>'Wild stages'!J13</f>
        <v>0</v>
      </c>
    </row>
    <row r="28" spans="1:10" x14ac:dyDescent="0.35">
      <c r="A28" s="1" t="str">
        <f>'Wild stages'!A14</f>
        <v>Land use</v>
      </c>
      <c r="B28" s="1" t="str">
        <f>'Wild stages'!B14</f>
        <v>Pt</v>
      </c>
      <c r="C28" s="22">
        <f>'Wild stages'!C14</f>
        <v>78.780869862000003</v>
      </c>
      <c r="D28" s="71">
        <f>'Wild stages'!D14</f>
        <v>78.726242999999997</v>
      </c>
      <c r="E28" s="17">
        <f>'Wild stages'!E14</f>
        <v>0.47240718546510324</v>
      </c>
      <c r="F28" s="17">
        <f>'Wild stages'!F14</f>
        <v>0.35790566452732731</v>
      </c>
      <c r="G28" s="17">
        <f>'Wild stages'!G14</f>
        <v>0.16934045058615094</v>
      </c>
      <c r="H28" s="17">
        <f>'Wild stages'!H14</f>
        <v>3.4669942141848042E-4</v>
      </c>
      <c r="I28" s="17">
        <f>'Wild stages'!I14</f>
        <v>0</v>
      </c>
      <c r="J28" s="17">
        <f>'Wild stages'!J14</f>
        <v>0</v>
      </c>
    </row>
    <row r="29" spans="1:10" x14ac:dyDescent="0.35">
      <c r="A29" s="1" t="str">
        <f>'Wild stages'!A15</f>
        <v>Ozone depletion</v>
      </c>
      <c r="B29" s="1" t="str">
        <f>'Wild stages'!B15</f>
        <v>kg CFC11 eq</v>
      </c>
      <c r="C29" s="22">
        <f>'Wild stages'!C15</f>
        <v>4.3846186225789999E-6</v>
      </c>
      <c r="D29" s="71">
        <f>'Wild stages'!D15</f>
        <v>4.3845097000000002E-6</v>
      </c>
      <c r="E29" s="17">
        <f>'Wild stages'!E15</f>
        <v>0.93907921176919029</v>
      </c>
      <c r="F29" s="17">
        <f>'Wild stages'!F15</f>
        <v>5.2689823035079143E-4</v>
      </c>
      <c r="G29" s="17">
        <f>'Wild stages'!G15</f>
        <v>6.0381475058434199E-2</v>
      </c>
      <c r="H29" s="17">
        <f>'Wild stages'!H15</f>
        <v>1.2414942024759697E-5</v>
      </c>
      <c r="I29" s="17">
        <f>'Wild stages'!I15</f>
        <v>0</v>
      </c>
      <c r="J29" s="17">
        <f>'Wild stages'!J15</f>
        <v>0</v>
      </c>
    </row>
    <row r="30" spans="1:10" x14ac:dyDescent="0.35">
      <c r="A30" s="1" t="str">
        <f>'Wild stages'!A16</f>
        <v>Photochemical ozone formation</v>
      </c>
      <c r="B30" s="1" t="str">
        <f>'Wild stages'!B16</f>
        <v>kg NMVOC eq</v>
      </c>
      <c r="C30" s="22">
        <f>'Wild stages'!C16</f>
        <v>4.9740754670999997E-2</v>
      </c>
      <c r="D30" s="71">
        <f>'Wild stages'!D16</f>
        <v>4.9676304999999997E-2</v>
      </c>
      <c r="E30" s="17">
        <f>'Wild stages'!E16</f>
        <v>0.86198653968146599</v>
      </c>
      <c r="F30" s="17">
        <f>'Wild stages'!F16</f>
        <v>0.12171712512294867</v>
      </c>
      <c r="G30" s="17">
        <f>'Wild stages'!G16</f>
        <v>1.5648476890798079E-2</v>
      </c>
      <c r="H30" s="17">
        <f>'Wild stages'!H16</f>
        <v>6.4785830478739982E-4</v>
      </c>
      <c r="I30" s="17">
        <f>'Wild stages'!I16</f>
        <v>0</v>
      </c>
      <c r="J30" s="17">
        <f>'Wild stages'!J16</f>
        <v>0</v>
      </c>
    </row>
    <row r="31" spans="1:10" x14ac:dyDescent="0.35">
      <c r="A31" s="1" t="str">
        <f>'Wild stages'!A17</f>
        <v>Resource use, fossils</v>
      </c>
      <c r="B31" s="1" t="str">
        <f>'Wild stages'!B17</f>
        <v>MJ</v>
      </c>
      <c r="C31" s="22">
        <f>'Wild stages'!C17</f>
        <v>115.08516679999998</v>
      </c>
      <c r="D31" s="71">
        <f>'Wild stages'!D17</f>
        <v>103.51286</v>
      </c>
      <c r="E31" s="17">
        <f>'Wild stages'!E17</f>
        <v>0.60967533828173592</v>
      </c>
      <c r="F31" s="17">
        <f>'Wild stages'!F17</f>
        <v>0.28556932760165238</v>
      </c>
      <c r="G31" s="17">
        <f>'Wild stages'!G17</f>
        <v>5.4478208394098629E-2</v>
      </c>
      <c r="H31" s="17">
        <f>'Wild stages'!H17</f>
        <v>5.0277125722513187E-2</v>
      </c>
      <c r="I31" s="17">
        <f>'Wild stages'!I17</f>
        <v>0</v>
      </c>
      <c r="J31" s="17">
        <f>'Wild stages'!J17</f>
        <v>0</v>
      </c>
    </row>
    <row r="32" spans="1:10" x14ac:dyDescent="0.35">
      <c r="A32" s="1" t="str">
        <f>'Wild stages'!A18</f>
        <v>Resource use, minerals and metals</v>
      </c>
      <c r="B32" s="1" t="str">
        <f>'Wild stages'!B18</f>
        <v>kg Sb eq</v>
      </c>
      <c r="C32" s="22">
        <f>'Wild stages'!C18</f>
        <v>3.2590874670000007E-6</v>
      </c>
      <c r="D32" s="71">
        <f>'Wild stages'!D18</f>
        <v>3.2590873999999999E-6</v>
      </c>
      <c r="E32" s="17">
        <f>'Wild stages'!E18</f>
        <v>0.60907730157584006</v>
      </c>
      <c r="F32" s="17">
        <f>'Wild stages'!F18</f>
        <v>0.23647103608097178</v>
      </c>
      <c r="G32" s="17">
        <f>'Wild stages'!G18</f>
        <v>0.13711615123092979</v>
      </c>
      <c r="H32" s="17">
        <f>'Wild stages'!H18</f>
        <v>1.7335511112258218E-2</v>
      </c>
      <c r="I32" s="17">
        <f>'Wild stages'!I18</f>
        <v>0</v>
      </c>
      <c r="J32" s="17">
        <f>'Wild stages'!J18</f>
        <v>0</v>
      </c>
    </row>
    <row r="33" spans="1:10" x14ac:dyDescent="0.35">
      <c r="A33" s="1" t="str">
        <f>'Wild stages'!A19</f>
        <v>Water use</v>
      </c>
      <c r="B33" s="1" t="str">
        <f>'Wild stages'!B19</f>
        <v>m3 depriv.</v>
      </c>
      <c r="C33" s="22">
        <f>'Wild stages'!C19</f>
        <v>2.46415798</v>
      </c>
      <c r="D33" s="71">
        <f>'Wild stages'!D19</f>
        <v>2.4641579999999998</v>
      </c>
      <c r="E33" s="17">
        <f>'Wild stages'!E19</f>
        <v>0.1544548576386324</v>
      </c>
      <c r="F33" s="17">
        <f>'Wild stages'!F19</f>
        <v>0.69072370108348324</v>
      </c>
      <c r="G33" s="17">
        <f>'Wild stages'!G19</f>
        <v>0.1184527706295844</v>
      </c>
      <c r="H33" s="17">
        <f>'Wild stages'!H19</f>
        <v>3.6368670648299913E-2</v>
      </c>
      <c r="I33" s="17">
        <f>'Wild stages'!I19</f>
        <v>0</v>
      </c>
      <c r="J33" s="17">
        <f>'Wild stages'!J19</f>
        <v>0</v>
      </c>
    </row>
    <row r="35" spans="1:10" x14ac:dyDescent="0.35">
      <c r="A35" s="51" t="str">
        <f>'Wild stages'!C22</f>
        <v>Most important stages for each category. Only stages that contribute with more than 1% of the total</v>
      </c>
      <c r="B35" s="51"/>
      <c r="C35" s="51"/>
      <c r="D35" s="51"/>
      <c r="E35" s="51"/>
      <c r="F35" s="51"/>
      <c r="G35" s="51"/>
      <c r="H35" s="51"/>
      <c r="I35" s="51"/>
      <c r="J35" s="51"/>
    </row>
    <row r="36" spans="1:10" x14ac:dyDescent="0.35">
      <c r="A36" s="50" t="str">
        <f>'Wild stages'!A22</f>
        <v>Impact</v>
      </c>
      <c r="B36" s="50" t="str">
        <f>'Wild stages'!B22</f>
        <v>Seleced stages</v>
      </c>
      <c r="C36" s="51"/>
      <c r="D36" s="51"/>
      <c r="E36" s="51"/>
      <c r="F36" s="51"/>
      <c r="G36" s="51"/>
      <c r="H36" s="51"/>
      <c r="I36" s="51"/>
      <c r="J36" s="51"/>
    </row>
    <row r="37" spans="1:10" ht="25.75" x14ac:dyDescent="0.35">
      <c r="A37" s="73" t="str">
        <f>'Wild stages'!A23</f>
        <v>Acidification</v>
      </c>
      <c r="B37" s="73" t="str">
        <f>'Wild stages'!B23</f>
        <v>Raw materials - fishing (78%)</v>
      </c>
      <c r="C37" s="73" t="str">
        <f>'Wild stages'!C23</f>
        <v>Production (18%)</v>
      </c>
      <c r="D37" s="73" t="str">
        <f>'Wild stages'!D23</f>
        <v>Use (3%)</v>
      </c>
      <c r="E37" s="73" t="str">
        <f>'Wild stages'!E23</f>
        <v>Fish waste handling (1%)</v>
      </c>
      <c r="F37" s="73" t="str">
        <f>'Wild stages'!F23</f>
        <v>---</v>
      </c>
      <c r="G37" s="73" t="str">
        <f>'Wild stages'!G23</f>
        <v>---</v>
      </c>
      <c r="H37" s="73"/>
      <c r="I37" s="74"/>
      <c r="J37" s="1"/>
    </row>
    <row r="38" spans="1:10" x14ac:dyDescent="0.35">
      <c r="A38" s="73" t="str">
        <f>'Wild stages'!A24</f>
        <v>Climate change</v>
      </c>
      <c r="B38" s="73" t="str">
        <f>'Wild stages'!B24</f>
        <v>Raw materials - fishing (54%)</v>
      </c>
      <c r="C38" s="73" t="str">
        <f>'Wild stages'!C24</f>
        <v>Production (32%)</v>
      </c>
      <c r="D38" s="73" t="str">
        <f>'Wild stages'!D24</f>
        <v>Use (13%)</v>
      </c>
      <c r="E38" s="73" t="str">
        <f>'Wild stages'!E24</f>
        <v>---</v>
      </c>
      <c r="F38" s="73" t="str">
        <f>'Wild stages'!F24</f>
        <v>---</v>
      </c>
      <c r="G38" s="73" t="str">
        <f>'Wild stages'!G24</f>
        <v>---</v>
      </c>
      <c r="H38" s="73"/>
      <c r="I38" s="74"/>
      <c r="J38" s="1"/>
    </row>
    <row r="39" spans="1:10" x14ac:dyDescent="0.35">
      <c r="A39" s="73" t="str">
        <f>'Wild stages'!A25</f>
        <v>Ecotoxicity, freshwater</v>
      </c>
      <c r="B39" s="73" t="str">
        <f>'Wild stages'!B25</f>
        <v>Raw materials - fishing (65%)</v>
      </c>
      <c r="C39" s="73" t="str">
        <f>'Wild stages'!C25</f>
        <v>Production (21%)</v>
      </c>
      <c r="D39" s="73" t="str">
        <f>'Wild stages'!D25</f>
        <v>Use (14%)</v>
      </c>
      <c r="E39" s="73" t="str">
        <f>'Wild stages'!E25</f>
        <v>---</v>
      </c>
      <c r="F39" s="73" t="str">
        <f>'Wild stages'!F25</f>
        <v>---</v>
      </c>
      <c r="G39" s="73" t="str">
        <f>'Wild stages'!G25</f>
        <v>---</v>
      </c>
      <c r="H39" s="73"/>
      <c r="I39" s="74"/>
      <c r="J39" s="1"/>
    </row>
    <row r="40" spans="1:10" x14ac:dyDescent="0.35">
      <c r="A40" s="73" t="str">
        <f>'Wild stages'!A26</f>
        <v>Particulate matter</v>
      </c>
      <c r="B40" s="73" t="str">
        <f>'Wild stages'!B26</f>
        <v>Raw materials - fishing (86%)</v>
      </c>
      <c r="C40" s="73" t="str">
        <f>'Wild stages'!C26</f>
        <v>Production (12%)</v>
      </c>
      <c r="D40" s="73" t="str">
        <f>'Wild stages'!D26</f>
        <v>Use (2%)</v>
      </c>
      <c r="E40" s="73" t="str">
        <f>'Wild stages'!E26</f>
        <v>---</v>
      </c>
      <c r="F40" s="73" t="str">
        <f>'Wild stages'!F26</f>
        <v>---</v>
      </c>
      <c r="G40" s="73" t="str">
        <f>'Wild stages'!G26</f>
        <v>---</v>
      </c>
      <c r="H40" s="73"/>
      <c r="I40" s="74"/>
      <c r="J40" s="1"/>
    </row>
    <row r="41" spans="1:10" x14ac:dyDescent="0.35">
      <c r="A41" s="73" t="str">
        <f>'Wild stages'!A27</f>
        <v>Eutrophication, marine</v>
      </c>
      <c r="B41" s="73" t="str">
        <f>'Wild stages'!B27</f>
        <v>Raw materials - fishing (82%)</v>
      </c>
      <c r="C41" s="73" t="str">
        <f>'Wild stages'!C27</f>
        <v>Production (13%)</v>
      </c>
      <c r="D41" s="73" t="str">
        <f>'Wild stages'!D27</f>
        <v>Use (4%)</v>
      </c>
      <c r="E41" s="73" t="str">
        <f>'Wild stages'!E27</f>
        <v>---</v>
      </c>
      <c r="F41" s="73" t="str">
        <f>'Wild stages'!F27</f>
        <v>---</v>
      </c>
      <c r="G41" s="73" t="str">
        <f>'Wild stages'!G27</f>
        <v>---</v>
      </c>
      <c r="H41" s="73"/>
      <c r="I41" s="74"/>
      <c r="J41" s="1"/>
    </row>
    <row r="42" spans="1:10" x14ac:dyDescent="0.35">
      <c r="A42" s="73" t="str">
        <f>'Wild stages'!A28</f>
        <v>Eutrophication, freshwater</v>
      </c>
      <c r="B42" s="73" t="str">
        <f>'Wild stages'!B28</f>
        <v>Production (40%)</v>
      </c>
      <c r="C42" s="73" t="str">
        <f>'Wild stages'!C28</f>
        <v>Raw materials - fishing (30%)</v>
      </c>
      <c r="D42" s="73" t="str">
        <f>'Wild stages'!D28</f>
        <v>Fish waste handling (21%)</v>
      </c>
      <c r="E42" s="73" t="str">
        <f>'Wild stages'!E28</f>
        <v>Use (9%)</v>
      </c>
      <c r="F42" s="73" t="str">
        <f>'Wild stages'!F28</f>
        <v>---</v>
      </c>
      <c r="G42" s="73" t="str">
        <f>'Wild stages'!G28</f>
        <v>---</v>
      </c>
      <c r="H42" s="73"/>
      <c r="I42" s="74"/>
      <c r="J42" s="1"/>
    </row>
    <row r="43" spans="1:10" x14ac:dyDescent="0.35">
      <c r="A43" s="73" t="str">
        <f>'Wild stages'!A29</f>
        <v>Eutrophication, terrestrial</v>
      </c>
      <c r="B43" s="73" t="str">
        <f>'Wild stages'!B29</f>
        <v>Raw materials - fishing (87%)</v>
      </c>
      <c r="C43" s="73" t="str">
        <f>'Wild stages'!C29</f>
        <v>Production (11%)</v>
      </c>
      <c r="D43" s="73" t="str">
        <f>'Wild stages'!D29</f>
        <v>Use (2%)</v>
      </c>
      <c r="E43" s="73" t="str">
        <f>'Wild stages'!E29</f>
        <v>---</v>
      </c>
      <c r="F43" s="73" t="str">
        <f>'Wild stages'!F29</f>
        <v>---</v>
      </c>
      <c r="G43" s="73" t="str">
        <f>'Wild stages'!G29</f>
        <v>---</v>
      </c>
      <c r="H43" s="73"/>
      <c r="I43" s="74"/>
      <c r="J43" s="1"/>
    </row>
    <row r="44" spans="1:10" x14ac:dyDescent="0.35">
      <c r="A44" s="73" t="str">
        <f>'Wild stages'!A30</f>
        <v>Human toxicity, cancer</v>
      </c>
      <c r="B44" s="73" t="str">
        <f>'Wild stages'!B30</f>
        <v>Raw materials - fishing (56%)</v>
      </c>
      <c r="C44" s="73" t="str">
        <f>'Wild stages'!C30</f>
        <v>Production (39%)</v>
      </c>
      <c r="D44" s="73" t="str">
        <f>'Wild stages'!D30</f>
        <v>Use (4%)</v>
      </c>
      <c r="E44" s="73" t="str">
        <f>'Wild stages'!E30</f>
        <v>---</v>
      </c>
      <c r="F44" s="73" t="str">
        <f>'Wild stages'!F30</f>
        <v>---</v>
      </c>
      <c r="G44" s="73" t="str">
        <f>'Wild stages'!G30</f>
        <v>---</v>
      </c>
      <c r="H44" s="73"/>
      <c r="I44" s="74"/>
      <c r="J44" s="1"/>
    </row>
    <row r="45" spans="1:10" ht="25.75" x14ac:dyDescent="0.35">
      <c r="A45" s="73" t="str">
        <f>'Wild stages'!A31</f>
        <v>Human toxicity, non-cancer</v>
      </c>
      <c r="B45" s="73" t="str">
        <f>'Wild stages'!B31</f>
        <v>Raw materials - fishing (63%)</v>
      </c>
      <c r="C45" s="73" t="str">
        <f>'Wild stages'!C31</f>
        <v>Production (30%)</v>
      </c>
      <c r="D45" s="73" t="str">
        <f>'Wild stages'!D31</f>
        <v>Use (4%)</v>
      </c>
      <c r="E45" s="73" t="str">
        <f>'Wild stages'!E31</f>
        <v>Fish waste handling (3%)</v>
      </c>
      <c r="F45" s="73" t="str">
        <f>'Wild stages'!F31</f>
        <v>---</v>
      </c>
      <c r="G45" s="73" t="str">
        <f>'Wild stages'!G31</f>
        <v>---</v>
      </c>
      <c r="H45" s="73"/>
      <c r="I45" s="74"/>
      <c r="J45" s="1"/>
    </row>
    <row r="46" spans="1:10" ht="25.75" x14ac:dyDescent="0.35">
      <c r="A46" s="73" t="str">
        <f>'Wild stages'!A32</f>
        <v>Ionising radiation</v>
      </c>
      <c r="B46" s="73" t="str">
        <f>'Wild stages'!B32</f>
        <v>Production (58%)</v>
      </c>
      <c r="C46" s="73" t="str">
        <f>'Wild stages'!C32</f>
        <v>Use (22%)</v>
      </c>
      <c r="D46" s="73" t="str">
        <f>'Wild stages'!D32</f>
        <v>Fish waste handling (14%)</v>
      </c>
      <c r="E46" s="73" t="str">
        <f>'Wild stages'!E32</f>
        <v>Raw materials - fishing (6%)</v>
      </c>
      <c r="F46" s="73" t="str">
        <f>'Wild stages'!F32</f>
        <v>---</v>
      </c>
      <c r="G46" s="73" t="str">
        <f>'Wild stages'!G32</f>
        <v>---</v>
      </c>
      <c r="H46" s="73"/>
      <c r="I46" s="74"/>
      <c r="J46" s="1"/>
    </row>
    <row r="47" spans="1:10" x14ac:dyDescent="0.35">
      <c r="A47" s="73" t="str">
        <f>'Wild stages'!A33</f>
        <v>Land use</v>
      </c>
      <c r="B47" s="73" t="str">
        <f>'Wild stages'!B33</f>
        <v>Raw materials - fishing (47%)</v>
      </c>
      <c r="C47" s="73" t="str">
        <f>'Wild stages'!C33</f>
        <v>Production (36%)</v>
      </c>
      <c r="D47" s="73" t="str">
        <f>'Wild stages'!D33</f>
        <v>Use (17%)</v>
      </c>
      <c r="E47" s="73" t="str">
        <f>'Wild stages'!E33</f>
        <v>---</v>
      </c>
      <c r="F47" s="73" t="str">
        <f>'Wild stages'!F33</f>
        <v>---</v>
      </c>
      <c r="G47" s="73" t="str">
        <f>'Wild stages'!G33</f>
        <v>---</v>
      </c>
      <c r="H47" s="73"/>
      <c r="I47" s="74"/>
      <c r="J47" s="1"/>
    </row>
    <row r="48" spans="1:10" x14ac:dyDescent="0.35">
      <c r="A48" s="73" t="str">
        <f>'Wild stages'!A34</f>
        <v>Ozone depletion</v>
      </c>
      <c r="B48" s="73" t="str">
        <f>'Wild stages'!B34</f>
        <v>Raw materials - fishing (94%)</v>
      </c>
      <c r="C48" s="73" t="str">
        <f>'Wild stages'!C34</f>
        <v>Use (6%)</v>
      </c>
      <c r="D48" s="73" t="str">
        <f>'Wild stages'!D34</f>
        <v>---</v>
      </c>
      <c r="E48" s="73" t="str">
        <f>'Wild stages'!E34</f>
        <v>---</v>
      </c>
      <c r="F48" s="73" t="str">
        <f>'Wild stages'!F34</f>
        <v>---</v>
      </c>
      <c r="G48" s="73" t="str">
        <f>'Wild stages'!G34</f>
        <v>---</v>
      </c>
      <c r="H48" s="73"/>
      <c r="I48" s="74"/>
      <c r="J48" s="1"/>
    </row>
    <row r="49" spans="1:16" x14ac:dyDescent="0.35">
      <c r="A49" s="73" t="str">
        <f>'Wild stages'!A35</f>
        <v>Photochemical ozone formation</v>
      </c>
      <c r="B49" s="73" t="str">
        <f>'Wild stages'!B35</f>
        <v>Raw materials - fishing (86%)</v>
      </c>
      <c r="C49" s="73" t="str">
        <f>'Wild stages'!C35</f>
        <v>Production (12%)</v>
      </c>
      <c r="D49" s="73" t="str">
        <f>'Wild stages'!D35</f>
        <v>Use (2%)</v>
      </c>
      <c r="E49" s="73" t="str">
        <f>'Wild stages'!E35</f>
        <v>---</v>
      </c>
      <c r="F49" s="73" t="str">
        <f>'Wild stages'!F35</f>
        <v>---</v>
      </c>
      <c r="G49" s="73" t="str">
        <f>'Wild stages'!G35</f>
        <v>---</v>
      </c>
      <c r="H49" s="73"/>
      <c r="I49" s="74"/>
      <c r="J49" s="1"/>
    </row>
    <row r="50" spans="1:16" x14ac:dyDescent="0.35">
      <c r="A50" s="73" t="str">
        <f>'Wild stages'!A36</f>
        <v>Resource use, fossils</v>
      </c>
      <c r="B50" s="73" t="str">
        <f>'Wild stages'!B36</f>
        <v>Raw materials - fishing (61%)</v>
      </c>
      <c r="C50" s="73" t="str">
        <f>'Wild stages'!C36</f>
        <v>Production (29%)</v>
      </c>
      <c r="D50" s="73" t="str">
        <f>'Wild stages'!D36</f>
        <v>Use (5%)</v>
      </c>
      <c r="E50" s="73" t="str">
        <f>'Wild stages'!E36</f>
        <v>Fish waste handling (5%)</v>
      </c>
      <c r="F50" s="73" t="str">
        <f>'Wild stages'!F36</f>
        <v>---</v>
      </c>
      <c r="G50" s="73" t="str">
        <f>'Wild stages'!G36</f>
        <v>---</v>
      </c>
      <c r="H50" s="73"/>
      <c r="I50" s="74"/>
      <c r="J50" s="1"/>
    </row>
    <row r="51" spans="1:16" ht="25.75" x14ac:dyDescent="0.35">
      <c r="A51" s="73" t="str">
        <f>'Wild stages'!A37</f>
        <v>Resource use, minerals and metals</v>
      </c>
      <c r="B51" s="73" t="str">
        <f>'Wild stages'!B37</f>
        <v>Raw materials - fishing (61%)</v>
      </c>
      <c r="C51" s="73" t="str">
        <f>'Wild stages'!C37</f>
        <v>Production (24%)</v>
      </c>
      <c r="D51" s="73" t="str">
        <f>'Wild stages'!D37</f>
        <v>Use (14%)</v>
      </c>
      <c r="E51" s="73" t="str">
        <f>'Wild stages'!E37</f>
        <v>Fish waste handling (2%)</v>
      </c>
      <c r="F51" s="73" t="str">
        <f>'Wild stages'!F37</f>
        <v>---</v>
      </c>
      <c r="G51" s="73" t="str">
        <f>'Wild stages'!G37</f>
        <v>---</v>
      </c>
      <c r="H51" s="73"/>
      <c r="I51" s="74"/>
      <c r="J51" s="1"/>
    </row>
    <row r="52" spans="1:16" ht="25.75" x14ac:dyDescent="0.35">
      <c r="A52" s="73" t="str">
        <f>'Wild stages'!A38</f>
        <v>Water use</v>
      </c>
      <c r="B52" s="73" t="str">
        <f>'Wild stages'!B38</f>
        <v>Production (69%)</v>
      </c>
      <c r="C52" s="73" t="str">
        <f>'Wild stages'!C38</f>
        <v>Raw materials - fishing (15%)</v>
      </c>
      <c r="D52" s="73" t="str">
        <f>'Wild stages'!D38</f>
        <v>Use (12%)</v>
      </c>
      <c r="E52" s="73" t="str">
        <f>'Wild stages'!E38</f>
        <v>Fish waste handling (4%)</v>
      </c>
      <c r="F52" s="73" t="str">
        <f>'Wild stages'!F38</f>
        <v>---</v>
      </c>
      <c r="G52" s="73" t="str">
        <f>'Wild stages'!G38</f>
        <v>---</v>
      </c>
      <c r="H52" s="73"/>
      <c r="I52" s="74"/>
      <c r="J52" s="1"/>
    </row>
    <row r="54" spans="1:16" x14ac:dyDescent="0.35">
      <c r="A54" s="49" t="str">
        <f>'Wild processes table'!B2</f>
        <v>Most important processes for each category. Only stages that contribute with more than 1% of the total</v>
      </c>
      <c r="B54" s="49"/>
      <c r="C54" s="49"/>
      <c r="D54" s="49"/>
      <c r="E54" s="49"/>
      <c r="F54" s="49"/>
      <c r="G54" s="49"/>
      <c r="H54" s="49"/>
      <c r="I54" s="49"/>
      <c r="J54" s="49"/>
      <c r="K54" s="49"/>
      <c r="L54" s="49"/>
      <c r="M54" s="49"/>
      <c r="N54" s="49"/>
      <c r="O54" s="49"/>
      <c r="P54" s="49"/>
    </row>
    <row r="55" spans="1:16" x14ac:dyDescent="0.35">
      <c r="A55" s="49" t="str">
        <f>'Wild processes table'!A2</f>
        <v>Impact</v>
      </c>
      <c r="B55" s="49"/>
      <c r="C55" s="49"/>
      <c r="D55" s="49"/>
      <c r="E55" s="49"/>
      <c r="F55" s="49"/>
      <c r="G55" s="49"/>
      <c r="H55" s="49"/>
      <c r="I55" s="49"/>
      <c r="J55" s="49"/>
      <c r="K55" s="49"/>
      <c r="L55" s="49"/>
      <c r="M55" s="49"/>
      <c r="N55" s="49"/>
      <c r="O55" s="49"/>
      <c r="P55" s="49"/>
    </row>
    <row r="56" spans="1:16" ht="51.45" x14ac:dyDescent="0.35">
      <c r="A56" s="8" t="str">
        <f>'Wild processes table'!A3</f>
        <v>Acidification</v>
      </c>
      <c r="B56" s="8" t="str">
        <f>'Wild processes table'!B3</f>
        <v>Fishing - fuel use (75%)</v>
      </c>
      <c r="C56" s="8" t="str">
        <f>'Wild processes table'!C3</f>
        <v>Preparation - energy use (8%)</v>
      </c>
      <c r="D56" s="8" t="str">
        <f>'Wild processes table'!D3</f>
        <v>Packaging - consumer (8%)</v>
      </c>
      <c r="E56" s="8" t="str">
        <f>'Wild processes table'!E3</f>
        <v>Use (2%)</v>
      </c>
      <c r="F56" s="8" t="str">
        <f>'Wild processes table'!F3</f>
        <v>Fish waste handling (1%)</v>
      </c>
      <c r="G56" s="8" t="str">
        <f>'Wild processes table'!G3</f>
        <v>Fishing - vessel construction (1%)</v>
      </c>
      <c r="H56" s="8" t="str">
        <f>'Wild processes table'!H3</f>
        <v>Preparation - tretament of byproducts to ensilage (1%)</v>
      </c>
      <c r="I56" s="8" t="str">
        <f>'Wild processes table'!I3</f>
        <v>---</v>
      </c>
      <c r="J56" s="8" t="str">
        <f>'Wild processes table'!J3</f>
        <v>---</v>
      </c>
      <c r="K56" s="8" t="str">
        <f>'Wild processes table'!K3</f>
        <v>---</v>
      </c>
      <c r="L56" s="8" t="str">
        <f>'Wild processes table'!L3</f>
        <v>---</v>
      </c>
      <c r="M56" s="8" t="str">
        <f>'Wild processes table'!M3</f>
        <v>---</v>
      </c>
      <c r="N56" s="8" t="str">
        <f>'Wild processes table'!N3</f>
        <v>---</v>
      </c>
      <c r="O56" s="8" t="str">
        <f>'Wild processes table'!O3</f>
        <v>---</v>
      </c>
      <c r="P56" s="8" t="str">
        <f>'Wild processes table'!P3</f>
        <v>---</v>
      </c>
    </row>
    <row r="57" spans="1:16" ht="51.45" x14ac:dyDescent="0.35">
      <c r="A57" s="8" t="str">
        <f>'Wild processes table'!A4</f>
        <v>Climate change</v>
      </c>
      <c r="B57" s="8" t="str">
        <f>'Wild processes table'!B4</f>
        <v>Fishing - fuel use (46%)</v>
      </c>
      <c r="C57" s="8" t="str">
        <f>'Wild processes table'!C4</f>
        <v>Packaging - consumer (17%)</v>
      </c>
      <c r="D57" s="8" t="str">
        <f>'Wild processes table'!D4</f>
        <v>Use (11%)</v>
      </c>
      <c r="E57" s="8" t="str">
        <f>'Wild processes table'!E4</f>
        <v>Preparation - energy use (10%)</v>
      </c>
      <c r="F57" s="8" t="str">
        <f>'Wild processes table'!F4</f>
        <v>Fishing - refrigerant (4%)</v>
      </c>
      <c r="G57" s="8" t="str">
        <f>'Wild processes table'!G4</f>
        <v>Packaging - transport (3%)</v>
      </c>
      <c r="H57" s="8" t="str">
        <f>'Wild processes table'!H4</f>
        <v>Preparation - tretament of byproducts to ensilage (3%)</v>
      </c>
      <c r="I57" s="8" t="str">
        <f>'Wild processes table'!I4</f>
        <v>Fishing - vessel construction (3%)</v>
      </c>
      <c r="J57" s="8" t="str">
        <f>'Wild processes table'!J4</f>
        <v>Storing (2%)</v>
      </c>
      <c r="K57" s="8" t="str">
        <f>'Wild processes table'!K4</f>
        <v>---</v>
      </c>
      <c r="L57" s="8" t="str">
        <f>'Wild processes table'!L4</f>
        <v>---</v>
      </c>
      <c r="M57" s="8" t="str">
        <f>'Wild processes table'!M4</f>
        <v>---</v>
      </c>
      <c r="N57" s="8" t="str">
        <f>'Wild processes table'!N4</f>
        <v>---</v>
      </c>
      <c r="O57" s="8" t="str">
        <f>'Wild processes table'!O4</f>
        <v>---</v>
      </c>
      <c r="P57" s="8" t="str">
        <f>'Wild processes table'!P4</f>
        <v>---</v>
      </c>
    </row>
    <row r="58" spans="1:16" ht="51.45" x14ac:dyDescent="0.35">
      <c r="A58" s="8" t="str">
        <f>'Wild processes table'!A5</f>
        <v>Ecotoxicity, freshwater</v>
      </c>
      <c r="B58" s="8" t="str">
        <f>'Wild processes table'!B5</f>
        <v>Fishing - fuel use (63%)</v>
      </c>
      <c r="C58" s="8" t="str">
        <f>'Wild processes table'!C5</f>
        <v>Use (13%)</v>
      </c>
      <c r="D58" s="8" t="str">
        <f>'Wild processes table'!D5</f>
        <v>Packaging - consumer (10%)</v>
      </c>
      <c r="E58" s="8" t="str">
        <f>'Wild processes table'!E5</f>
        <v>Preparation - energy use (7%)</v>
      </c>
      <c r="F58" s="8" t="str">
        <f>'Wild processes table'!F5</f>
        <v>Packaging - transport (3%)</v>
      </c>
      <c r="G58" s="8" t="str">
        <f>'Wild processes table'!G5</f>
        <v>Preparation - tretament of byproducts to ensilage (2%)</v>
      </c>
      <c r="H58" s="8" t="str">
        <f>'Wild processes table'!H5</f>
        <v>---</v>
      </c>
      <c r="I58" s="8" t="str">
        <f>'Wild processes table'!I5</f>
        <v>---</v>
      </c>
      <c r="J58" s="8" t="str">
        <f>'Wild processes table'!J5</f>
        <v>---</v>
      </c>
      <c r="K58" s="8" t="str">
        <f>'Wild processes table'!K5</f>
        <v>---</v>
      </c>
      <c r="L58" s="8" t="str">
        <f>'Wild processes table'!L5</f>
        <v>---</v>
      </c>
      <c r="M58" s="8" t="str">
        <f>'Wild processes table'!M5</f>
        <v>---</v>
      </c>
      <c r="N58" s="8" t="str">
        <f>'Wild processes table'!N5</f>
        <v>---</v>
      </c>
      <c r="O58" s="8" t="str">
        <f>'Wild processes table'!O5</f>
        <v>---</v>
      </c>
      <c r="P58" s="8" t="str">
        <f>'Wild processes table'!P5</f>
        <v>---</v>
      </c>
    </row>
    <row r="59" spans="1:16" ht="25.75" x14ac:dyDescent="0.35">
      <c r="A59" s="8" t="str">
        <f>'Wild processes table'!A6</f>
        <v>Particulate matter</v>
      </c>
      <c r="B59" s="8" t="str">
        <f>'Wild processes table'!B6</f>
        <v>Fishing - fuel use (84%)</v>
      </c>
      <c r="C59" s="8" t="str">
        <f>'Wild processes table'!C6</f>
        <v>Preparation - energy use (7%)</v>
      </c>
      <c r="D59" s="8" t="str">
        <f>'Wild processes table'!D6</f>
        <v>Packaging - consumer (4%)</v>
      </c>
      <c r="E59" s="8" t="str">
        <f>'Wild processes table'!E6</f>
        <v>Use (1%)</v>
      </c>
      <c r="F59" s="8" t="str">
        <f>'Wild processes table'!F6</f>
        <v>---</v>
      </c>
      <c r="G59" s="8" t="str">
        <f>'Wild processes table'!G6</f>
        <v>---</v>
      </c>
      <c r="H59" s="8" t="str">
        <f>'Wild processes table'!H6</f>
        <v>---</v>
      </c>
      <c r="I59" s="8" t="str">
        <f>'Wild processes table'!I6</f>
        <v>---</v>
      </c>
      <c r="J59" s="8" t="str">
        <f>'Wild processes table'!J6</f>
        <v>---</v>
      </c>
      <c r="K59" s="8" t="str">
        <f>'Wild processes table'!K6</f>
        <v>---</v>
      </c>
      <c r="L59" s="8" t="str">
        <f>'Wild processes table'!L6</f>
        <v>---</v>
      </c>
      <c r="M59" s="8" t="str">
        <f>'Wild processes table'!M6</f>
        <v>---</v>
      </c>
      <c r="N59" s="8" t="str">
        <f>'Wild processes table'!N6</f>
        <v>---</v>
      </c>
      <c r="O59" s="8" t="str">
        <f>'Wild processes table'!O6</f>
        <v>---</v>
      </c>
      <c r="P59" s="8" t="str">
        <f>'Wild processes table'!P6</f>
        <v>---</v>
      </c>
    </row>
    <row r="60" spans="1:16" ht="25.75" x14ac:dyDescent="0.35">
      <c r="A60" s="8" t="str">
        <f>'Wild processes table'!A7</f>
        <v>Eutrophication, marine</v>
      </c>
      <c r="B60" s="8" t="str">
        <f>'Wild processes table'!B7</f>
        <v>Fishing - fuel use (81%)</v>
      </c>
      <c r="C60" s="8" t="str">
        <f>'Wild processes table'!C7</f>
        <v>Preparation - energy use (7%)</v>
      </c>
      <c r="D60" s="8" t="str">
        <f>'Wild processes table'!D7</f>
        <v>Use (4%)</v>
      </c>
      <c r="E60" s="8" t="str">
        <f>'Wild processes table'!E7</f>
        <v>Packaging - consumer (3%)</v>
      </c>
      <c r="F60" s="8" t="str">
        <f>'Wild processes table'!F7</f>
        <v>Preparation - other (2%)</v>
      </c>
      <c r="G60" s="8" t="str">
        <f>'Wild processes table'!G7</f>
        <v>---</v>
      </c>
      <c r="H60" s="8" t="str">
        <f>'Wild processes table'!H7</f>
        <v>---</v>
      </c>
      <c r="I60" s="8" t="str">
        <f>'Wild processes table'!I7</f>
        <v>---</v>
      </c>
      <c r="J60" s="8" t="str">
        <f>'Wild processes table'!J7</f>
        <v>---</v>
      </c>
      <c r="K60" s="8" t="str">
        <f>'Wild processes table'!K7</f>
        <v>---</v>
      </c>
      <c r="L60" s="8" t="str">
        <f>'Wild processes table'!L7</f>
        <v>---</v>
      </c>
      <c r="M60" s="8" t="str">
        <f>'Wild processes table'!M7</f>
        <v>---</v>
      </c>
      <c r="N60" s="8" t="str">
        <f>'Wild processes table'!N7</f>
        <v>---</v>
      </c>
      <c r="O60" s="8" t="str">
        <f>'Wild processes table'!O7</f>
        <v>---</v>
      </c>
      <c r="P60" s="8" t="str">
        <f>'Wild processes table'!P7</f>
        <v>---</v>
      </c>
    </row>
    <row r="61" spans="1:16" ht="51.45" x14ac:dyDescent="0.35">
      <c r="A61" s="8" t="str">
        <f>'Wild processes table'!A8</f>
        <v>Eutrophication, freshwater</v>
      </c>
      <c r="B61" s="8" t="str">
        <f>'Wild processes table'!B8</f>
        <v>Preparation - other (31%)</v>
      </c>
      <c r="C61" s="8" t="str">
        <f>'Wild processes table'!C8</f>
        <v>Fishing - fuel use (24%)</v>
      </c>
      <c r="D61" s="8" t="str">
        <f>'Wild processes table'!D8</f>
        <v>Fish waste handling (21%)</v>
      </c>
      <c r="E61" s="8" t="str">
        <f>'Wild processes table'!E8</f>
        <v>Use (8%)</v>
      </c>
      <c r="F61" s="8" t="str">
        <f>'Wild processes table'!F8</f>
        <v>Preparation - tretament of byproducts to ensilage (6%)</v>
      </c>
      <c r="G61" s="8" t="str">
        <f>'Wild processes table'!G8</f>
        <v>Fishing - antifouling (4%)</v>
      </c>
      <c r="H61" s="8" t="str">
        <f>'Wild processes table'!H8</f>
        <v>Preparation - energy use (2%)</v>
      </c>
      <c r="I61" s="8" t="str">
        <f>'Wild processes table'!I8</f>
        <v>Packaging - transport (2%)</v>
      </c>
      <c r="J61" s="8" t="str">
        <f>'Wild processes table'!J8</f>
        <v>Packaging - consumer (1%)</v>
      </c>
      <c r="K61" s="8" t="str">
        <f>'Wild processes table'!K8</f>
        <v>---</v>
      </c>
      <c r="L61" s="8" t="str">
        <f>'Wild processes table'!L8</f>
        <v>---</v>
      </c>
      <c r="M61" s="8" t="str">
        <f>'Wild processes table'!M8</f>
        <v>---</v>
      </c>
      <c r="N61" s="8" t="str">
        <f>'Wild processes table'!N8</f>
        <v>---</v>
      </c>
      <c r="O61" s="8" t="str">
        <f>'Wild processes table'!O8</f>
        <v>---</v>
      </c>
      <c r="P61" s="8" t="str">
        <f>'Wild processes table'!P8</f>
        <v>---</v>
      </c>
    </row>
    <row r="62" spans="1:16" ht="25.75" x14ac:dyDescent="0.35">
      <c r="A62" s="8" t="str">
        <f>'Wild processes table'!A9</f>
        <v>Eutrophication, terrestrial</v>
      </c>
      <c r="B62" s="8" t="str">
        <f>'Wild processes table'!B9</f>
        <v>Fishing - fuel use (85%)</v>
      </c>
      <c r="C62" s="8" t="str">
        <f>'Wild processes table'!C9</f>
        <v>Preparation - energy use (7%)</v>
      </c>
      <c r="D62" s="8" t="str">
        <f>'Wild processes table'!D9</f>
        <v>Packaging - consumer (3%)</v>
      </c>
      <c r="E62" s="8" t="str">
        <f>'Wild processes table'!E9</f>
        <v>Use (1%)</v>
      </c>
      <c r="F62" s="8" t="str">
        <f>'Wild processes table'!F9</f>
        <v>---</v>
      </c>
      <c r="G62" s="8" t="str">
        <f>'Wild processes table'!G9</f>
        <v>---</v>
      </c>
      <c r="H62" s="8" t="str">
        <f>'Wild processes table'!H9</f>
        <v>---</v>
      </c>
      <c r="I62" s="8" t="str">
        <f>'Wild processes table'!I9</f>
        <v>---</v>
      </c>
      <c r="J62" s="8" t="str">
        <f>'Wild processes table'!J9</f>
        <v>---</v>
      </c>
      <c r="K62" s="8" t="str">
        <f>'Wild processes table'!K9</f>
        <v>---</v>
      </c>
      <c r="L62" s="8" t="str">
        <f>'Wild processes table'!L9</f>
        <v>---</v>
      </c>
      <c r="M62" s="8" t="str">
        <f>'Wild processes table'!M9</f>
        <v>---</v>
      </c>
      <c r="N62" s="8" t="str">
        <f>'Wild processes table'!N9</f>
        <v>---</v>
      </c>
      <c r="O62" s="8" t="str">
        <f>'Wild processes table'!O9</f>
        <v>---</v>
      </c>
      <c r="P62" s="8" t="str">
        <f>'Wild processes table'!P9</f>
        <v>---</v>
      </c>
    </row>
    <row r="63" spans="1:16" ht="51.45" x14ac:dyDescent="0.35">
      <c r="A63" s="8" t="str">
        <f>'Wild processes table'!A10</f>
        <v>Human toxicity, cancer</v>
      </c>
      <c r="B63" s="8" t="str">
        <f>'Wild processes table'!B10</f>
        <v>Fishing - fuel use (45%)</v>
      </c>
      <c r="C63" s="8" t="str">
        <f>'Wild processes table'!C10</f>
        <v>Packaging - consumer (27%)</v>
      </c>
      <c r="D63" s="8" t="str">
        <f>'Wild processes table'!D10</f>
        <v>Fishing - vessel construction (10%)</v>
      </c>
      <c r="E63" s="8" t="str">
        <f>'Wild processes table'!E10</f>
        <v>Preparation - energy use (6%)</v>
      </c>
      <c r="F63" s="8" t="str">
        <f>'Wild processes table'!F10</f>
        <v>Use (3%)</v>
      </c>
      <c r="G63" s="8" t="str">
        <f>'Wild processes table'!G10</f>
        <v>Packaging - transport (2%)</v>
      </c>
      <c r="H63" s="8" t="str">
        <f>'Wild processes table'!H10</f>
        <v>Preparation - tretament of byproducts to ensilage (2%)</v>
      </c>
      <c r="I63" s="8" t="str">
        <f>'Wild processes table'!I10</f>
        <v>---</v>
      </c>
      <c r="J63" s="8" t="str">
        <f>'Wild processes table'!J10</f>
        <v>---</v>
      </c>
      <c r="K63" s="8" t="str">
        <f>'Wild processes table'!K10</f>
        <v>---</v>
      </c>
      <c r="L63" s="8" t="str">
        <f>'Wild processes table'!L10</f>
        <v>---</v>
      </c>
      <c r="M63" s="8" t="str">
        <f>'Wild processes table'!M10</f>
        <v>---</v>
      </c>
      <c r="N63" s="8" t="str">
        <f>'Wild processes table'!N10</f>
        <v>---</v>
      </c>
      <c r="O63" s="8" t="str">
        <f>'Wild processes table'!O10</f>
        <v>---</v>
      </c>
      <c r="P63" s="8" t="str">
        <f>'Wild processes table'!P10</f>
        <v>---</v>
      </c>
    </row>
    <row r="64" spans="1:16" ht="51.45" x14ac:dyDescent="0.35">
      <c r="A64" s="8" t="str">
        <f>'Wild processes table'!A11</f>
        <v>Human toxicity, non-cancer</v>
      </c>
      <c r="B64" s="8" t="str">
        <f>'Wild processes table'!B11</f>
        <v>Fishing - fuel use (59%)</v>
      </c>
      <c r="C64" s="8" t="str">
        <f>'Wild processes table'!C11</f>
        <v>Packaging - consumer (18%)</v>
      </c>
      <c r="D64" s="8" t="str">
        <f>'Wild processes table'!D11</f>
        <v>Preparation - energy use (7%)</v>
      </c>
      <c r="E64" s="8" t="str">
        <f>'Wild processes table'!E11</f>
        <v>Packaging - transport (4%)</v>
      </c>
      <c r="F64" s="8" t="str">
        <f>'Wild processes table'!F11</f>
        <v>Use (4%)</v>
      </c>
      <c r="G64" s="8" t="str">
        <f>'Wild processes table'!G11</f>
        <v>Fish waste handling (3%)</v>
      </c>
      <c r="H64" s="8" t="str">
        <f>'Wild processes table'!H11</f>
        <v>Preparation - tretament of byproducts to ensilage (2%)</v>
      </c>
      <c r="I64" s="8" t="str">
        <f>'Wild processes table'!I11</f>
        <v>Fishing - vessel construction (2%)</v>
      </c>
      <c r="J64" s="8" t="str">
        <f>'Wild processes table'!J11</f>
        <v>Fishing - gear construction (1%)</v>
      </c>
      <c r="K64" s="8" t="str">
        <f>'Wild processes table'!K11</f>
        <v>---</v>
      </c>
      <c r="L64" s="8" t="str">
        <f>'Wild processes table'!L11</f>
        <v>---</v>
      </c>
      <c r="M64" s="8" t="str">
        <f>'Wild processes table'!M11</f>
        <v>---</v>
      </c>
      <c r="N64" s="8" t="str">
        <f>'Wild processes table'!N11</f>
        <v>---</v>
      </c>
      <c r="O64" s="8" t="str">
        <f>'Wild processes table'!O11</f>
        <v>---</v>
      </c>
      <c r="P64" s="8" t="str">
        <f>'Wild processes table'!P11</f>
        <v>---</v>
      </c>
    </row>
    <row r="65" spans="1:16" ht="51.45" x14ac:dyDescent="0.35">
      <c r="A65" s="8" t="str">
        <f>'Wild processes table'!A12</f>
        <v>Ionising radiation</v>
      </c>
      <c r="B65" s="8" t="str">
        <f>'Wild processes table'!B12</f>
        <v>Preparation - energy use (37%)</v>
      </c>
      <c r="C65" s="8" t="str">
        <f>'Wild processes table'!C12</f>
        <v>Packaging - consumer (17%)</v>
      </c>
      <c r="D65" s="8" t="str">
        <f>'Wild processes table'!D12</f>
        <v>Fish waste handling (14%)</v>
      </c>
      <c r="E65" s="8" t="str">
        <f>'Wild processes table'!E12</f>
        <v>Use (11%)</v>
      </c>
      <c r="F65" s="8" t="str">
        <f>'Wild processes table'!F12</f>
        <v>Storing (11%)</v>
      </c>
      <c r="G65" s="8" t="str">
        <f>'Wild processes table'!G12</f>
        <v>Preparation - tretament of byproducts to ensilage (4%)</v>
      </c>
      <c r="H65" s="8" t="str">
        <f>'Wild processes table'!H12</f>
        <v>Fishing - fuel use (4%)</v>
      </c>
      <c r="I65" s="8" t="str">
        <f>'Wild processes table'!I12</f>
        <v>Packaging - transport (2%)</v>
      </c>
      <c r="J65" s="8" t="str">
        <f>'Wild processes table'!J12</f>
        <v>---</v>
      </c>
      <c r="K65" s="8" t="str">
        <f>'Wild processes table'!K12</f>
        <v>---</v>
      </c>
      <c r="L65" s="8" t="str">
        <f>'Wild processes table'!L12</f>
        <v>---</v>
      </c>
      <c r="M65" s="8" t="str">
        <f>'Wild processes table'!M12</f>
        <v>---</v>
      </c>
      <c r="N65" s="8" t="str">
        <f>'Wild processes table'!N12</f>
        <v>---</v>
      </c>
      <c r="O65" s="8" t="str">
        <f>'Wild processes table'!O12</f>
        <v>---</v>
      </c>
      <c r="P65" s="8" t="str">
        <f>'Wild processes table'!P12</f>
        <v>---</v>
      </c>
    </row>
    <row r="66" spans="1:16" ht="25.75" x14ac:dyDescent="0.35">
      <c r="A66" s="8" t="str">
        <f>'Wild processes table'!A13</f>
        <v>Land use</v>
      </c>
      <c r="B66" s="8" t="str">
        <f>'Wild processes table'!B13</f>
        <v>Fishing - fuel use (46%)</v>
      </c>
      <c r="C66" s="8" t="str">
        <f>'Wild processes table'!C13</f>
        <v>Packaging - transport (29%)</v>
      </c>
      <c r="D66" s="8" t="str">
        <f>'Wild processes table'!D13</f>
        <v>Use (16%)</v>
      </c>
      <c r="E66" s="8" t="str">
        <f>'Wild processes table'!E13</f>
        <v>Preparation - energy use (5%)</v>
      </c>
      <c r="F66" s="8" t="str">
        <f>'Wild processes table'!F13</f>
        <v>---</v>
      </c>
      <c r="G66" s="8" t="str">
        <f>'Wild processes table'!G13</f>
        <v>---</v>
      </c>
      <c r="H66" s="8" t="str">
        <f>'Wild processes table'!H13</f>
        <v>---</v>
      </c>
      <c r="I66" s="8" t="str">
        <f>'Wild processes table'!I13</f>
        <v>---</v>
      </c>
      <c r="J66" s="8" t="str">
        <f>'Wild processes table'!J13</f>
        <v>---</v>
      </c>
      <c r="K66" s="8" t="str">
        <f>'Wild processes table'!K13</f>
        <v>---</v>
      </c>
      <c r="L66" s="8" t="str">
        <f>'Wild processes table'!L13</f>
        <v>---</v>
      </c>
      <c r="M66" s="8" t="str">
        <f>'Wild processes table'!M13</f>
        <v>---</v>
      </c>
      <c r="N66" s="8" t="str">
        <f>'Wild processes table'!N13</f>
        <v>---</v>
      </c>
      <c r="O66" s="8" t="str">
        <f>'Wild processes table'!O13</f>
        <v>---</v>
      </c>
      <c r="P66" s="8" t="str">
        <f>'Wild processes table'!P13</f>
        <v>---</v>
      </c>
    </row>
    <row r="67" spans="1:16" x14ac:dyDescent="0.35">
      <c r="A67" s="8" t="str">
        <f>'Wild processes table'!A14</f>
        <v>Ozone depletion</v>
      </c>
      <c r="B67" s="8" t="str">
        <f>'Wild processes table'!B14</f>
        <v>Fishing - refrigerant (94%)</v>
      </c>
      <c r="C67" s="8" t="str">
        <f>'Wild processes table'!C14</f>
        <v>Use (6%)</v>
      </c>
      <c r="D67" s="8" t="str">
        <f>'Wild processes table'!D14</f>
        <v>---</v>
      </c>
      <c r="E67" s="8" t="str">
        <f>'Wild processes table'!E14</f>
        <v>---</v>
      </c>
      <c r="F67" s="8" t="str">
        <f>'Wild processes table'!F14</f>
        <v>---</v>
      </c>
      <c r="G67" s="8" t="str">
        <f>'Wild processes table'!G14</f>
        <v>---</v>
      </c>
      <c r="H67" s="8" t="str">
        <f>'Wild processes table'!H14</f>
        <v>---</v>
      </c>
      <c r="I67" s="8" t="str">
        <f>'Wild processes table'!I14</f>
        <v>---</v>
      </c>
      <c r="J67" s="8" t="str">
        <f>'Wild processes table'!J14</f>
        <v>---</v>
      </c>
      <c r="K67" s="8" t="str">
        <f>'Wild processes table'!K14</f>
        <v>---</v>
      </c>
      <c r="L67" s="8" t="str">
        <f>'Wild processes table'!L14</f>
        <v>---</v>
      </c>
      <c r="M67" s="8" t="str">
        <f>'Wild processes table'!M14</f>
        <v>---</v>
      </c>
      <c r="N67" s="8" t="str">
        <f>'Wild processes table'!N14</f>
        <v>---</v>
      </c>
      <c r="O67" s="8" t="str">
        <f>'Wild processes table'!O14</f>
        <v>---</v>
      </c>
      <c r="P67" s="8" t="str">
        <f>'Wild processes table'!P14</f>
        <v>---</v>
      </c>
    </row>
    <row r="68" spans="1:16" ht="25.75" x14ac:dyDescent="0.35">
      <c r="A68" s="8" t="str">
        <f>'Wild processes table'!A15</f>
        <v>Photochemical ozone formation</v>
      </c>
      <c r="B68" s="8" t="str">
        <f>'Wild processes table'!B15</f>
        <v>Fishing - fuel use (85%)</v>
      </c>
      <c r="C68" s="8" t="str">
        <f>'Wild processes table'!C15</f>
        <v>Preparation - energy use (7%)</v>
      </c>
      <c r="D68" s="8" t="str">
        <f>'Wild processes table'!D15</f>
        <v>Packaging - consumer (4%)</v>
      </c>
      <c r="E68" s="8" t="str">
        <f>'Wild processes table'!E15</f>
        <v>Use (1%)</v>
      </c>
      <c r="F68" s="8" t="str">
        <f>'Wild processes table'!F15</f>
        <v>---</v>
      </c>
      <c r="G68" s="8" t="str">
        <f>'Wild processes table'!G15</f>
        <v>---</v>
      </c>
      <c r="H68" s="8" t="str">
        <f>'Wild processes table'!H15</f>
        <v>---</v>
      </c>
      <c r="I68" s="8" t="str">
        <f>'Wild processes table'!I15</f>
        <v>---</v>
      </c>
      <c r="J68" s="8" t="str">
        <f>'Wild processes table'!J15</f>
        <v>---</v>
      </c>
      <c r="K68" s="8" t="str">
        <f>'Wild processes table'!K15</f>
        <v>---</v>
      </c>
      <c r="L68" s="8" t="str">
        <f>'Wild processes table'!L15</f>
        <v>---</v>
      </c>
      <c r="M68" s="8" t="str">
        <f>'Wild processes table'!M15</f>
        <v>---</v>
      </c>
      <c r="N68" s="8" t="str">
        <f>'Wild processes table'!N15</f>
        <v>---</v>
      </c>
      <c r="O68" s="8" t="str">
        <f>'Wild processes table'!O15</f>
        <v>---</v>
      </c>
      <c r="P68" s="8" t="str">
        <f>'Wild processes table'!P15</f>
        <v>---</v>
      </c>
    </row>
    <row r="69" spans="1:16" ht="51.45" x14ac:dyDescent="0.35">
      <c r="A69" s="8" t="str">
        <f>'Wild processes table'!A16</f>
        <v>Resource use, fossils</v>
      </c>
      <c r="B69" s="8" t="str">
        <f>'Wild processes table'!B16</f>
        <v>Fishing - fuel use (58%)</v>
      </c>
      <c r="C69" s="8" t="str">
        <f>'Wild processes table'!C16</f>
        <v>Packaging - consumer (13%)</v>
      </c>
      <c r="D69" s="8" t="str">
        <f>'Wild processes table'!D16</f>
        <v>Preparation - energy use (10%)</v>
      </c>
      <c r="E69" s="8" t="str">
        <f>'Wild processes table'!E16</f>
        <v>Fish waste handling (5%)</v>
      </c>
      <c r="F69" s="8" t="str">
        <f>'Wild processes table'!F16</f>
        <v>Use (4%)</v>
      </c>
      <c r="G69" s="8" t="str">
        <f>'Wild processes table'!G16</f>
        <v>Preparation - tretament of byproducts to ensilage (3%)</v>
      </c>
      <c r="H69" s="8" t="str">
        <f>'Wild processes table'!H16</f>
        <v>Packaging - transport (2%)</v>
      </c>
      <c r="I69" s="8" t="str">
        <f>'Wild processes table'!I16</f>
        <v>Storing (2%)</v>
      </c>
      <c r="J69" s="8" t="str">
        <f>'Wild processes table'!J16</f>
        <v>Fishing - vessel construction (2%)</v>
      </c>
      <c r="K69" s="8" t="str">
        <f>'Wild processes table'!K16</f>
        <v>---</v>
      </c>
      <c r="L69" s="8" t="str">
        <f>'Wild processes table'!L16</f>
        <v>---</v>
      </c>
      <c r="M69" s="8" t="str">
        <f>'Wild processes table'!M16</f>
        <v>---</v>
      </c>
      <c r="N69" s="8" t="str">
        <f>'Wild processes table'!N16</f>
        <v>---</v>
      </c>
      <c r="O69" s="8" t="str">
        <f>'Wild processes table'!O16</f>
        <v>---</v>
      </c>
      <c r="P69" s="8" t="str">
        <f>'Wild processes table'!P16</f>
        <v>---</v>
      </c>
    </row>
    <row r="70" spans="1:16" ht="38.6" x14ac:dyDescent="0.35">
      <c r="A70" s="8" t="str">
        <f>'Wild processes table'!A17</f>
        <v>Resource use, minerals and metals</v>
      </c>
      <c r="B70" s="8" t="str">
        <f>'Wild processes table'!B17</f>
        <v>Fishing - gear construction (15%)</v>
      </c>
      <c r="C70" s="8" t="str">
        <f>'Wild processes table'!C17</f>
        <v>Fishing - vessel construction (15%)</v>
      </c>
      <c r="D70" s="8" t="str">
        <f>'Wild processes table'!D17</f>
        <v>Fishing - fuel use (14%)</v>
      </c>
      <c r="E70" s="8" t="str">
        <f>'Wild processes table'!E17</f>
        <v>Preparation - tretament of byproducts to ensilage (13%)</v>
      </c>
      <c r="F70" s="8" t="str">
        <f>'Wild processes table'!F17</f>
        <v>Use (13%)</v>
      </c>
      <c r="G70" s="8" t="str">
        <f>'Wild processes table'!G17</f>
        <v>Fishing - antifouling (11%)</v>
      </c>
      <c r="H70" s="8" t="str">
        <f>'Wild processes table'!H17</f>
        <v>Packaging - consumer (5%)</v>
      </c>
      <c r="I70" s="8" t="str">
        <f>'Wild processes table'!I17</f>
        <v>Preparation - energy use (4%)</v>
      </c>
      <c r="J70" s="8" t="str">
        <f>'Wild processes table'!J17</f>
        <v>Preparation - other (3%)</v>
      </c>
      <c r="K70" s="8" t="str">
        <f>'Wild processes table'!K17</f>
        <v>Packaging - transport (3%)</v>
      </c>
      <c r="L70" s="8" t="str">
        <f>'Wild processes table'!L17</f>
        <v>Fish waste handling (2%)</v>
      </c>
      <c r="M70" s="8" t="str">
        <f>'Wild processes table'!M17</f>
        <v>Storing (1%)</v>
      </c>
      <c r="N70" s="8" t="str">
        <f>'Wild processes table'!N17</f>
        <v>---</v>
      </c>
      <c r="O70" s="8" t="str">
        <f>'Wild processes table'!O17</f>
        <v>---</v>
      </c>
      <c r="P70" s="8" t="str">
        <f>'Wild processes table'!P17</f>
        <v>---</v>
      </c>
    </row>
    <row r="71" spans="1:16" ht="51.45" x14ac:dyDescent="0.35">
      <c r="A71" s="8" t="str">
        <f>'Wild processes table'!A18</f>
        <v>Water use</v>
      </c>
      <c r="B71" s="8" t="str">
        <f>'Wild processes table'!B18</f>
        <v>Preparation - other (43%)</v>
      </c>
      <c r="C71" s="8" t="str">
        <f>'Wild processes table'!C18</f>
        <v>Fishing - fuel use (13%)</v>
      </c>
      <c r="D71" s="8" t="str">
        <f>'Wild processes table'!D18</f>
        <v>Packaging - consumer (13%)</v>
      </c>
      <c r="E71" s="8" t="str">
        <f>'Wild processes table'!E18</f>
        <v>Use (10%)</v>
      </c>
      <c r="F71" s="8" t="str">
        <f>'Wild processes table'!F18</f>
        <v>Preparation - energy use (7%)</v>
      </c>
      <c r="G71" s="8" t="str">
        <f>'Wild processes table'!G18</f>
        <v>Preparation - tretament of byproducts to ensilage (6%)</v>
      </c>
      <c r="H71" s="8" t="str">
        <f>'Wild processes table'!H18</f>
        <v>Fish waste handling (4%)</v>
      </c>
      <c r="I71" s="8" t="str">
        <f>'Wild processes table'!I18</f>
        <v>Packaging - transport (2%)</v>
      </c>
      <c r="J71" s="8" t="str">
        <f>'Wild processes table'!J18</f>
        <v>Storing (2%)</v>
      </c>
      <c r="K71" s="8" t="str">
        <f>'Wild processes table'!K18</f>
        <v>---</v>
      </c>
      <c r="L71" s="8" t="str">
        <f>'Wild processes table'!L18</f>
        <v>---</v>
      </c>
      <c r="M71" s="8" t="str">
        <f>'Wild processes table'!M18</f>
        <v>---</v>
      </c>
      <c r="N71" s="8" t="str">
        <f>'Wild processes table'!N18</f>
        <v>---</v>
      </c>
      <c r="O71" s="8" t="str">
        <f>'Wild processes table'!O18</f>
        <v>---</v>
      </c>
      <c r="P71" s="8" t="str">
        <f>'Wild processes table'!P18</f>
        <v>---</v>
      </c>
    </row>
  </sheetData>
  <mergeCells count="2">
    <mergeCell ref="A2:B2"/>
    <mergeCell ref="A15:J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615A-2528-4257-A0B7-30B063DEADA2}">
  <sheetPr>
    <tabColor theme="8" tint="0.79998168889431442"/>
  </sheetPr>
  <dimension ref="A2:P72"/>
  <sheetViews>
    <sheetView tabSelected="1" zoomScale="85" zoomScaleNormal="85" workbookViewId="0">
      <selection activeCell="F13" sqref="F13"/>
    </sheetView>
  </sheetViews>
  <sheetFormatPr baseColWidth="10" defaultColWidth="9" defaultRowHeight="12.9" x14ac:dyDescent="0.35"/>
  <cols>
    <col min="1" max="1" width="54.6328125" customWidth="1"/>
    <col min="2" max="2" width="33.6328125" customWidth="1"/>
    <col min="3" max="3" width="43" customWidth="1"/>
    <col min="4" max="4" width="39.36328125" customWidth="1"/>
    <col min="5" max="6" width="19.36328125" customWidth="1"/>
    <col min="7" max="7" width="21.6328125" customWidth="1"/>
    <col min="8" max="17" width="19.36328125" customWidth="1"/>
  </cols>
  <sheetData>
    <row r="2" spans="1:11" ht="18.75" customHeight="1" x14ac:dyDescent="0.35">
      <c r="A2" s="168" t="s">
        <v>8</v>
      </c>
      <c r="B2" s="168"/>
      <c r="D2" s="1" t="s">
        <v>9</v>
      </c>
      <c r="E2" s="1"/>
      <c r="F2" s="1"/>
      <c r="G2" s="1"/>
      <c r="H2" s="156"/>
    </row>
    <row r="3" spans="1:11" ht="25.75" x14ac:dyDescent="0.35">
      <c r="A3" s="72" t="s">
        <v>2</v>
      </c>
      <c r="B3" s="68" t="str">
        <f>'Farmed categories'!B4</f>
        <v>% of normalised and weighted results</v>
      </c>
      <c r="D3" s="1"/>
      <c r="E3" s="8" t="s">
        <v>10</v>
      </c>
      <c r="F3" s="8" t="s">
        <v>11</v>
      </c>
      <c r="G3" s="8" t="s">
        <v>12</v>
      </c>
      <c r="H3" s="157" t="s">
        <v>13</v>
      </c>
      <c r="I3" s="5"/>
      <c r="J3" s="5"/>
      <c r="K3" s="5"/>
    </row>
    <row r="4" spans="1:11" ht="15.45" x14ac:dyDescent="0.35">
      <c r="A4" s="54" t="str">
        <f>'Farmed categories'!A5</f>
        <v>Ecotoxicity, freshwater</v>
      </c>
      <c r="B4" s="55">
        <f>'Farmed categories'!B5</f>
        <v>0.22976060876569676</v>
      </c>
      <c r="D4" s="1" t="str">
        <f>A4</f>
        <v>Ecotoxicity, freshwater</v>
      </c>
      <c r="E4" s="1">
        <f t="shared" ref="E4:H11" si="0">_xlfn.XLOOKUP($A4,$A$20:$A$35,E$20:E$35,"not fopund",0,1)</f>
        <v>0.96941267483179361</v>
      </c>
      <c r="F4" s="1">
        <f t="shared" si="0"/>
        <v>2.4951439873365545E-2</v>
      </c>
      <c r="G4" s="1">
        <f t="shared" si="0"/>
        <v>5.5813813071410017E-3</v>
      </c>
      <c r="H4" s="156">
        <f t="shared" si="0"/>
        <v>5.4503987699848555E-5</v>
      </c>
    </row>
    <row r="5" spans="1:11" ht="15.45" x14ac:dyDescent="0.35">
      <c r="A5" s="54" t="str">
        <f>'Farmed categories'!A6</f>
        <v>Climate change</v>
      </c>
      <c r="B5" s="55">
        <f>'Farmed categories'!B6</f>
        <v>0.21878018145000847</v>
      </c>
      <c r="D5" s="1" t="str">
        <f t="shared" ref="D5:D9" si="1">A5</f>
        <v>Climate change</v>
      </c>
      <c r="E5" s="1">
        <f t="shared" si="0"/>
        <v>0.72821814739699808</v>
      </c>
      <c r="F5" s="1">
        <f t="shared" si="0"/>
        <v>0.23120964610678979</v>
      </c>
      <c r="G5" s="1">
        <f t="shared" si="0"/>
        <v>3.8324489053398095E-2</v>
      </c>
      <c r="H5" s="156">
        <f t="shared" si="0"/>
        <v>2.2477174428141423E-3</v>
      </c>
    </row>
    <row r="6" spans="1:11" ht="15.45" x14ac:dyDescent="0.35">
      <c r="A6" s="54" t="str">
        <f>'Farmed categories'!A7</f>
        <v>Eutrophication, marine</v>
      </c>
      <c r="B6" s="55">
        <f>'Farmed categories'!B7</f>
        <v>0.19970322964068163</v>
      </c>
      <c r="D6" s="1" t="str">
        <f t="shared" si="1"/>
        <v>Eutrophication, marine</v>
      </c>
      <c r="E6" s="1">
        <f t="shared" si="0"/>
        <v>0.17139243186669473</v>
      </c>
      <c r="F6" s="1">
        <f t="shared" si="0"/>
        <v>0.82606411684234682</v>
      </c>
      <c r="G6" s="1">
        <f t="shared" si="0"/>
        <v>1.9996776689122781E-3</v>
      </c>
      <c r="H6" s="156">
        <f t="shared" si="0"/>
        <v>5.4377362204613335E-4</v>
      </c>
    </row>
    <row r="7" spans="1:11" ht="15.45" x14ac:dyDescent="0.35">
      <c r="A7" s="54" t="str">
        <f>'Farmed categories'!A8</f>
        <v>Resource use, fossils</v>
      </c>
      <c r="B7" s="55">
        <f>'Farmed categories'!B8</f>
        <v>8.5417086021312788E-2</v>
      </c>
      <c r="D7" s="1" t="str">
        <f t="shared" si="1"/>
        <v>Resource use, fossils</v>
      </c>
      <c r="E7" s="1">
        <f t="shared" si="0"/>
        <v>0.46346967649015147</v>
      </c>
      <c r="F7" s="1">
        <f t="shared" si="0"/>
        <v>0.46724782629617823</v>
      </c>
      <c r="G7" s="1">
        <f t="shared" si="0"/>
        <v>3.191882274464105E-2</v>
      </c>
      <c r="H7" s="156">
        <f t="shared" si="0"/>
        <v>3.736367446902919E-2</v>
      </c>
    </row>
    <row r="8" spans="1:11" ht="15.45" x14ac:dyDescent="0.35">
      <c r="A8" s="54" t="str">
        <f>'Farmed categories'!A9</f>
        <v>Particulate Matter</v>
      </c>
      <c r="B8" s="55">
        <f>'Farmed categories'!B9</f>
        <v>6.2375286902829258E-2</v>
      </c>
      <c r="D8" s="1" t="str">
        <f t="shared" si="1"/>
        <v>Particulate Matter</v>
      </c>
      <c r="E8" s="1">
        <f t="shared" si="0"/>
        <v>0.61802739769395443</v>
      </c>
      <c r="F8" s="1">
        <f t="shared" si="0"/>
        <v>0.36483882739680729</v>
      </c>
      <c r="G8" s="1">
        <f t="shared" si="0"/>
        <v>1.1550108945965178E-2</v>
      </c>
      <c r="H8" s="156">
        <f t="shared" si="0"/>
        <v>5.5836659632730185E-3</v>
      </c>
    </row>
    <row r="9" spans="1:11" ht="15.45" x14ac:dyDescent="0.35">
      <c r="A9" s="54"/>
      <c r="B9" s="55"/>
      <c r="D9" s="1">
        <f t="shared" si="1"/>
        <v>0</v>
      </c>
      <c r="E9" s="1" t="str">
        <f t="shared" si="0"/>
        <v>not fopund</v>
      </c>
      <c r="F9" s="1" t="str">
        <f t="shared" si="0"/>
        <v>not fopund</v>
      </c>
      <c r="G9" s="1" t="str">
        <f t="shared" si="0"/>
        <v>not fopund</v>
      </c>
      <c r="H9" s="156" t="str">
        <f t="shared" si="0"/>
        <v>not fopund</v>
      </c>
    </row>
    <row r="10" spans="1:11" ht="15.45" x14ac:dyDescent="0.35">
      <c r="A10" s="54"/>
      <c r="B10" s="55"/>
      <c r="D10" s="1">
        <f>A10</f>
        <v>0</v>
      </c>
      <c r="E10" s="1" t="str">
        <f>_xlfn.XLOOKUP($A10,$A$20:$A$35,E$20:E$35,"not fopund",0,1)</f>
        <v>not fopund</v>
      </c>
      <c r="F10" s="1" t="str">
        <f>_xlfn.XLOOKUP($A10,$A$20:$A$35,F$20:F$35,"not fopund",0,1)</f>
        <v>not fopund</v>
      </c>
      <c r="G10" s="1" t="str">
        <f>_xlfn.XLOOKUP($A10,$A$20:$A$35,G$20:G$35,"not fopund",0,1)</f>
        <v>not fopund</v>
      </c>
      <c r="H10" s="156" t="str">
        <f>_xlfn.XLOOKUP($A10,$A$20:$A$35,H$20:H$35,"not fopund",0,1)</f>
        <v>not fopund</v>
      </c>
    </row>
    <row r="11" spans="1:11" ht="15.45" x14ac:dyDescent="0.35">
      <c r="A11" s="54"/>
      <c r="B11" s="55"/>
      <c r="D11" s="1">
        <f t="shared" ref="D11" si="2">A11</f>
        <v>0</v>
      </c>
      <c r="E11" s="1" t="str">
        <f t="shared" si="0"/>
        <v>not fopund</v>
      </c>
      <c r="F11" s="1" t="str">
        <f t="shared" si="0"/>
        <v>not fopund</v>
      </c>
      <c r="G11" s="1" t="str">
        <f t="shared" si="0"/>
        <v>not fopund</v>
      </c>
      <c r="H11" s="156" t="str">
        <f t="shared" si="0"/>
        <v>not fopund</v>
      </c>
    </row>
    <row r="12" spans="1:11" ht="15.45" x14ac:dyDescent="0.35">
      <c r="A12" s="54"/>
      <c r="B12" s="55"/>
    </row>
    <row r="13" spans="1:11" ht="15.45" x14ac:dyDescent="0.35">
      <c r="A13" s="54"/>
      <c r="B13" s="55"/>
    </row>
    <row r="14" spans="1:11" ht="30.9" x14ac:dyDescent="0.35">
      <c r="A14" s="56" t="str">
        <f>'Farmed categories'!A14</f>
        <v>Sum of selected categories to total normalized and weighted result</v>
      </c>
      <c r="B14" s="57">
        <f>'Farmed categories'!B14</f>
        <v>0.79603639278052896</v>
      </c>
    </row>
    <row r="17" spans="1:12" x14ac:dyDescent="0.35">
      <c r="A17" s="170" t="s">
        <v>14</v>
      </c>
      <c r="B17" s="171"/>
      <c r="C17" s="171"/>
      <c r="D17" s="171"/>
      <c r="E17" s="171"/>
      <c r="F17" s="171"/>
      <c r="G17" s="171"/>
      <c r="H17" s="171"/>
      <c r="I17" s="171"/>
      <c r="J17" s="171"/>
      <c r="K17" s="171"/>
    </row>
    <row r="18" spans="1:12" ht="47.25" customHeight="1" x14ac:dyDescent="0.35">
      <c r="A18" s="19" t="str">
        <f>'Farmed stages'!A2</f>
        <v>Results all impact categories.</v>
      </c>
      <c r="B18" s="19" t="str">
        <f>'Farmed stages'!B2</f>
        <v>Unit</v>
      </c>
      <c r="C18" s="19" t="str">
        <f>'Farmed stages'!C2</f>
        <v>Result absolute values</v>
      </c>
      <c r="D18" s="47" t="str">
        <f>'Farmed stages'!D2</f>
        <v xml:space="preserve">Result direct output
</v>
      </c>
      <c r="E18" s="19" t="str">
        <f>'Farmed stages'!E2</f>
        <v>Raw materials - feed</v>
      </c>
      <c r="F18" s="19" t="str">
        <f>'Farmed stages'!F2</f>
        <v>Production</v>
      </c>
      <c r="G18" s="19" t="str">
        <f>'Farmed stages'!G2</f>
        <v>Use</v>
      </c>
      <c r="H18" s="19" t="str">
        <f>'Farmed stages'!H2</f>
        <v>Waste handling</v>
      </c>
      <c r="I18" s="19">
        <f>'Farmed stages'!I2</f>
        <v>0</v>
      </c>
      <c r="J18" s="19">
        <f>'Farmed stages'!J2</f>
        <v>0</v>
      </c>
      <c r="K18" s="19">
        <f>'Farmed stages'!K2</f>
        <v>0</v>
      </c>
    </row>
    <row r="19" spans="1:12" ht="20.25" customHeight="1" x14ac:dyDescent="0.35">
      <c r="A19" s="19">
        <f>'Farmed stages'!A3</f>
        <v>0</v>
      </c>
      <c r="B19" s="19"/>
      <c r="C19" s="19"/>
      <c r="D19" s="47"/>
      <c r="E19" s="19" t="str">
        <f>'Wild stages'!E3</f>
        <v>6% to 94%</v>
      </c>
      <c r="F19" s="19" t="str">
        <f>'Wild stages'!F3</f>
        <v>0% to 69%</v>
      </c>
      <c r="G19" s="19" t="str">
        <f>'Wild stages'!G3</f>
        <v>2% to 22%</v>
      </c>
      <c r="H19" s="19" t="str">
        <f>'Wild stages'!H3</f>
        <v>0% to 21%</v>
      </c>
      <c r="I19" s="19">
        <f>'Wild stages'!I3</f>
        <v>0</v>
      </c>
      <c r="J19" s="19">
        <f>'Wild stages'!J3</f>
        <v>0</v>
      </c>
      <c r="K19" s="19">
        <f>'Farmed stages'!K3</f>
        <v>0</v>
      </c>
    </row>
    <row r="20" spans="1:12" x14ac:dyDescent="0.35">
      <c r="A20" s="1" t="str">
        <f>'Farmed stages'!A4</f>
        <v>Acidification</v>
      </c>
      <c r="B20" s="1" t="str">
        <f>'Farmed stages'!B4</f>
        <v>mol H+ eq</v>
      </c>
      <c r="C20" s="22">
        <f>'Farmed stages'!C4</f>
        <v>8.0822069329999996E-2</v>
      </c>
      <c r="D20" s="71">
        <f>'Farmed stages'!D4</f>
        <v>7.9741374000000004E-2</v>
      </c>
      <c r="E20" s="1">
        <f>'Farmed stages'!E4</f>
        <v>0.69690995871461436</v>
      </c>
      <c r="F20" s="1">
        <f>'Farmed stages'!F4</f>
        <v>0.28329361262099229</v>
      </c>
      <c r="G20" s="1">
        <f>'Farmed stages'!G4</f>
        <v>1.3110779132286789E-2</v>
      </c>
      <c r="H20" s="1">
        <f>'Farmed stages'!H4</f>
        <v>6.6856495321065803E-3</v>
      </c>
      <c r="I20" s="1">
        <f>'Farmed stages'!I4</f>
        <v>0</v>
      </c>
      <c r="J20" s="1">
        <f>'Farmed stages'!J4</f>
        <v>0</v>
      </c>
      <c r="K20" s="1">
        <f>'Farmed stages'!K4</f>
        <v>0</v>
      </c>
      <c r="L20" s="52"/>
    </row>
    <row r="21" spans="1:12" x14ac:dyDescent="0.35">
      <c r="A21" s="1" t="str">
        <f>'Farmed stages'!A5</f>
        <v>Climate change</v>
      </c>
      <c r="B21" s="1" t="str">
        <f>'Farmed stages'!B5</f>
        <v>kg CO2 eq</v>
      </c>
      <c r="C21" s="22">
        <f>'Farmed stages'!C5</f>
        <v>19.424511803999998</v>
      </c>
      <c r="D21" s="71">
        <f>'Farmed stages'!D5</f>
        <v>19.424510999999999</v>
      </c>
      <c r="E21" s="1">
        <f>'Farmed stages'!E5</f>
        <v>0.72821814739699808</v>
      </c>
      <c r="F21" s="1">
        <f>'Farmed stages'!F5</f>
        <v>0.23120964610678979</v>
      </c>
      <c r="G21" s="1">
        <f>'Farmed stages'!G5</f>
        <v>3.8324489053398095E-2</v>
      </c>
      <c r="H21" s="1">
        <f>'Farmed stages'!H5</f>
        <v>2.2477174428141423E-3</v>
      </c>
      <c r="I21" s="1">
        <f>'Farmed stages'!I5</f>
        <v>0</v>
      </c>
      <c r="J21" s="1">
        <f>'Farmed stages'!J5</f>
        <v>0</v>
      </c>
      <c r="K21" s="1">
        <f>'Farmed stages'!K5</f>
        <v>0</v>
      </c>
    </row>
    <row r="22" spans="1:12" x14ac:dyDescent="0.35">
      <c r="A22" s="1" t="str">
        <f>'Farmed stages'!A6</f>
        <v>Ecotoxicity, freshwater</v>
      </c>
      <c r="B22" s="1" t="str">
        <f>'Farmed stages'!B6</f>
        <v>CTUe</v>
      </c>
      <c r="C22" s="22">
        <f>'Farmed stages'!C6</f>
        <v>1680.198786634</v>
      </c>
      <c r="D22" s="71">
        <f>'Farmed stages'!D6</f>
        <v>1680.1986999999999</v>
      </c>
      <c r="E22" s="1">
        <f>'Farmed stages'!E6</f>
        <v>0.96941267483179361</v>
      </c>
      <c r="F22" s="1">
        <f>'Farmed stages'!F6</f>
        <v>2.4951439873365545E-2</v>
      </c>
      <c r="G22" s="1">
        <f>'Farmed stages'!G6</f>
        <v>5.5813813071410017E-3</v>
      </c>
      <c r="H22" s="1">
        <f>'Farmed stages'!H6</f>
        <v>5.4503987699848555E-5</v>
      </c>
      <c r="I22" s="1">
        <f>'Farmed stages'!I6</f>
        <v>0</v>
      </c>
      <c r="J22" s="1">
        <f>'Farmed stages'!J6</f>
        <v>0</v>
      </c>
      <c r="K22" s="1">
        <f>'Farmed stages'!K6</f>
        <v>0</v>
      </c>
    </row>
    <row r="23" spans="1:12" x14ac:dyDescent="0.35">
      <c r="A23" s="1" t="str">
        <f>'Farmed stages'!A7</f>
        <v>Particulate matter</v>
      </c>
      <c r="B23" s="1" t="str">
        <f>'Farmed stages'!B7</f>
        <v>disease inc.</v>
      </c>
      <c r="C23" s="22">
        <f>'Farmed stages'!C7</f>
        <v>1.0376302125000001E-6</v>
      </c>
      <c r="D23" s="71">
        <f>'Farmed stages'!D7</f>
        <v>1.0260427000000001E-6</v>
      </c>
      <c r="E23" s="1">
        <f>'Farmed stages'!E7</f>
        <v>0.61802739769395443</v>
      </c>
      <c r="F23" s="1">
        <f>'Farmed stages'!F7</f>
        <v>0.36483882739680729</v>
      </c>
      <c r="G23" s="1">
        <f>'Farmed stages'!G7</f>
        <v>1.1550108945965178E-2</v>
      </c>
      <c r="H23" s="1">
        <f>'Farmed stages'!H7</f>
        <v>5.5836659632730185E-3</v>
      </c>
      <c r="I23" s="1">
        <f>'Farmed stages'!I7</f>
        <v>0</v>
      </c>
      <c r="J23" s="1">
        <f>'Farmed stages'!J7</f>
        <v>0</v>
      </c>
      <c r="K23" s="1">
        <f>'Farmed stages'!K7</f>
        <v>0</v>
      </c>
    </row>
    <row r="24" spans="1:12" x14ac:dyDescent="0.35">
      <c r="A24" s="1" t="str">
        <f>'Farmed stages'!A8</f>
        <v>Eutrophication, marine</v>
      </c>
      <c r="B24" s="1" t="str">
        <f>'Farmed stages'!B8</f>
        <v>kg N eq</v>
      </c>
      <c r="C24" s="22">
        <f>'Farmed stages'!C8</f>
        <v>0.32644446659999998</v>
      </c>
      <c r="D24" s="71">
        <f>'Farmed stages'!D8</f>
        <v>0.32644446999999999</v>
      </c>
      <c r="E24" s="1">
        <f>'Farmed stages'!E8</f>
        <v>0.17139243186669473</v>
      </c>
      <c r="F24" s="1">
        <f>'Farmed stages'!F8</f>
        <v>0.82606411684234682</v>
      </c>
      <c r="G24" s="1">
        <f>'Farmed stages'!G8</f>
        <v>1.9996776689122781E-3</v>
      </c>
      <c r="H24" s="1">
        <f>'Farmed stages'!H8</f>
        <v>5.4377362204613335E-4</v>
      </c>
      <c r="I24" s="1">
        <f>'Farmed stages'!I8</f>
        <v>0</v>
      </c>
      <c r="J24" s="1">
        <f>'Farmed stages'!J8</f>
        <v>0</v>
      </c>
      <c r="K24" s="1">
        <f>'Farmed stages'!K8</f>
        <v>0</v>
      </c>
    </row>
    <row r="25" spans="1:12" x14ac:dyDescent="0.35">
      <c r="A25" s="1" t="str">
        <f>'Farmed stages'!A9</f>
        <v>Eutrophication, freshwater</v>
      </c>
      <c r="B25" s="1" t="str">
        <f>'Farmed stages'!B9</f>
        <v>kg P eq</v>
      </c>
      <c r="C25" s="22">
        <f>'Farmed stages'!C9</f>
        <v>1.816677348E-3</v>
      </c>
      <c r="D25" s="71">
        <f>'Farmed stages'!D9</f>
        <v>1.8166774E-3</v>
      </c>
      <c r="E25" s="1">
        <f>'Farmed stages'!E9</f>
        <v>0.93853099554362918</v>
      </c>
      <c r="F25" s="1">
        <f>'Farmed stages'!F9</f>
        <v>3.6540111579571481E-2</v>
      </c>
      <c r="G25" s="1">
        <f>'Farmed stages'!G9</f>
        <v>5.8685836600193024E-3</v>
      </c>
      <c r="H25" s="1">
        <f>'Farmed stages'!H9</f>
        <v>1.9060309216780084E-2</v>
      </c>
      <c r="I25" s="1">
        <f>'Farmed stages'!I9</f>
        <v>0</v>
      </c>
      <c r="J25" s="1">
        <f>'Farmed stages'!J9</f>
        <v>0</v>
      </c>
      <c r="K25" s="1">
        <f>'Farmed stages'!K9</f>
        <v>0</v>
      </c>
    </row>
    <row r="26" spans="1:12" x14ac:dyDescent="0.35">
      <c r="A26" s="1" t="str">
        <f>'Farmed stages'!A10</f>
        <v>Eutrophication, terrestrial</v>
      </c>
      <c r="B26" s="1" t="str">
        <f>'Farmed stages'!B10</f>
        <v>mol N eq</v>
      </c>
      <c r="C26" s="22">
        <f>'Farmed stages'!C10</f>
        <v>0.31011439363999999</v>
      </c>
      <c r="D26" s="71">
        <f>'Farmed stages'!D10</f>
        <v>0.30967358</v>
      </c>
      <c r="E26" s="1">
        <f>'Farmed stages'!E10</f>
        <v>0.71328662756873895</v>
      </c>
      <c r="F26" s="1">
        <f>'Farmed stages'!F10</f>
        <v>0.27561996718934367</v>
      </c>
      <c r="G26" s="1">
        <f>'Farmed stages'!G10</f>
        <v>1.0382671897963439E-2</v>
      </c>
      <c r="H26" s="1">
        <f>'Farmed stages'!H10</f>
        <v>7.1073334395392173E-4</v>
      </c>
      <c r="I26" s="1">
        <f>'Farmed stages'!I10</f>
        <v>0</v>
      </c>
      <c r="J26" s="1">
        <f>'Farmed stages'!J10</f>
        <v>0</v>
      </c>
      <c r="K26" s="1">
        <f>'Farmed stages'!K10</f>
        <v>0</v>
      </c>
    </row>
    <row r="27" spans="1:12" x14ac:dyDescent="0.35">
      <c r="A27" s="1" t="str">
        <f>'Farmed stages'!A11</f>
        <v>Human toxicity, cancer</v>
      </c>
      <c r="B27" s="1" t="str">
        <f>'Farmed stages'!B11</f>
        <v>CTUh</v>
      </c>
      <c r="C27" s="22">
        <f>'Farmed stages'!C11</f>
        <v>1.0211807092999999E-8</v>
      </c>
      <c r="D27" s="71">
        <f>'Farmed stages'!D11</f>
        <v>1.0183386E-8</v>
      </c>
      <c r="E27" s="1">
        <f>'Farmed stages'!E11</f>
        <v>0.32451877222314857</v>
      </c>
      <c r="F27" s="1">
        <f>'Farmed stages'!F11</f>
        <v>0.66572741122970214</v>
      </c>
      <c r="G27" s="1">
        <f>'Farmed stages'!G11</f>
        <v>8.3622336597540745E-3</v>
      </c>
      <c r="H27" s="1">
        <f>'Farmed stages'!H11</f>
        <v>1.3915828873952271E-3</v>
      </c>
      <c r="I27" s="1">
        <f>'Farmed stages'!I11</f>
        <v>0</v>
      </c>
      <c r="J27" s="1">
        <f>'Farmed stages'!J11</f>
        <v>0</v>
      </c>
      <c r="K27" s="1">
        <f>'Farmed stages'!K11</f>
        <v>0</v>
      </c>
    </row>
    <row r="28" spans="1:12" x14ac:dyDescent="0.35">
      <c r="A28" s="1" t="str">
        <f>'Farmed stages'!A12</f>
        <v>Human toxicity, non-cancer</v>
      </c>
      <c r="B28" s="1" t="str">
        <f>'Farmed stages'!B12</f>
        <v>CTUh</v>
      </c>
      <c r="C28" s="22">
        <f>'Farmed stages'!C12</f>
        <v>3.1022469850000003E-7</v>
      </c>
      <c r="D28" s="71">
        <f>'Farmed stages'!D12</f>
        <v>3.1022469E-7</v>
      </c>
      <c r="E28" s="1">
        <f>'Farmed stages'!E12</f>
        <v>0.87488456371245371</v>
      </c>
      <c r="F28" s="1">
        <f>'Farmed stages'!F12</f>
        <v>0.11049824261494125</v>
      </c>
      <c r="G28" s="1">
        <f>'Farmed stages'!G12</f>
        <v>6.9073304297207648E-3</v>
      </c>
      <c r="H28" s="1">
        <f>'Farmed stages'!H12</f>
        <v>7.7098632428842535E-3</v>
      </c>
      <c r="I28" s="1">
        <f>'Farmed stages'!I12</f>
        <v>0</v>
      </c>
      <c r="J28" s="1">
        <f>'Farmed stages'!J12</f>
        <v>0</v>
      </c>
      <c r="K28" s="1">
        <f>'Farmed stages'!K12</f>
        <v>0</v>
      </c>
    </row>
    <row r="29" spans="1:12" x14ac:dyDescent="0.35">
      <c r="A29" s="1" t="str">
        <f>'Farmed stages'!A13</f>
        <v>Ionising radiation</v>
      </c>
      <c r="B29" s="1" t="str">
        <f>'Farmed stages'!B13</f>
        <v>kBq U-235 eq</v>
      </c>
      <c r="C29" s="22">
        <f>'Farmed stages'!C13</f>
        <v>1.663948183</v>
      </c>
      <c r="D29" s="71">
        <f>'Farmed stages'!D13</f>
        <v>1.5042068</v>
      </c>
      <c r="E29" s="1">
        <f>'Farmed stages'!E13</f>
        <v>0.39184676942551161</v>
      </c>
      <c r="F29" s="1">
        <f>'Farmed stages'!F13</f>
        <v>0.50242778503638053</v>
      </c>
      <c r="G29" s="1">
        <f>'Farmed stages'!G13</f>
        <v>5.7724739256498826E-2</v>
      </c>
      <c r="H29" s="1">
        <f>'Farmed stages'!H13</f>
        <v>4.8000706281609004E-2</v>
      </c>
      <c r="I29" s="1">
        <f>'Farmed stages'!I13</f>
        <v>0</v>
      </c>
      <c r="J29" s="1">
        <f>'Farmed stages'!J13</f>
        <v>0</v>
      </c>
      <c r="K29" s="1">
        <f>'Farmed stages'!K13</f>
        <v>0</v>
      </c>
    </row>
    <row r="30" spans="1:12" x14ac:dyDescent="0.35">
      <c r="A30" s="1" t="str">
        <f>'Farmed stages'!A14</f>
        <v>Land use</v>
      </c>
      <c r="B30" s="1" t="str">
        <f>'Farmed stages'!B14</f>
        <v>Pt</v>
      </c>
      <c r="C30" s="22">
        <f>'Farmed stages'!C14</f>
        <v>1086.2361595700002</v>
      </c>
      <c r="D30" s="71">
        <f>'Farmed stages'!D14</f>
        <v>1086.1801</v>
      </c>
      <c r="E30" s="1">
        <f>'Farmed stages'!E14</f>
        <v>0.9656417628512991</v>
      </c>
      <c r="F30" s="1">
        <f>'Farmed stages'!F14</f>
        <v>2.3168095425917579E-2</v>
      </c>
      <c r="G30" s="1">
        <f>'Farmed stages'!G14</f>
        <v>1.1164304275048853E-2</v>
      </c>
      <c r="H30" s="1">
        <f>'Farmed stages'!H14</f>
        <v>2.58374477343031E-5</v>
      </c>
      <c r="I30" s="1">
        <f>'Farmed stages'!I14</f>
        <v>0</v>
      </c>
      <c r="J30" s="1">
        <f>'Farmed stages'!J14</f>
        <v>0</v>
      </c>
      <c r="K30" s="1">
        <f>'Farmed stages'!K14</f>
        <v>0</v>
      </c>
    </row>
    <row r="31" spans="1:12" x14ac:dyDescent="0.35">
      <c r="A31" s="1" t="str">
        <f>'Farmed stages'!A15</f>
        <v>Ozone depletion</v>
      </c>
      <c r="B31" s="1" t="str">
        <f>'Farmed stages'!B15</f>
        <v>kg CFC11 eq</v>
      </c>
      <c r="C31" s="22">
        <f>'Farmed stages'!C15</f>
        <v>2.8269106630999998E-7</v>
      </c>
      <c r="D31" s="71">
        <f>'Farmed stages'!D15</f>
        <v>2.8256394999999999E-7</v>
      </c>
      <c r="E31" s="1">
        <f>'Farmed stages'!E15</f>
        <v>7.8952148333986741E-2</v>
      </c>
      <c r="F31" s="1">
        <f>'Farmed stages'!F15</f>
        <v>6.9493098089124405E-2</v>
      </c>
      <c r="G31" s="1">
        <f>'Farmed stages'!G15</f>
        <v>0.85132990986028456</v>
      </c>
      <c r="H31" s="1">
        <f>'Farmed stages'!H15</f>
        <v>2.2484371660439547E-4</v>
      </c>
      <c r="I31" s="1">
        <f>'Farmed stages'!I15</f>
        <v>0</v>
      </c>
      <c r="J31" s="1">
        <f>'Farmed stages'!J15</f>
        <v>0</v>
      </c>
      <c r="K31" s="1">
        <f>'Farmed stages'!K15</f>
        <v>0</v>
      </c>
    </row>
    <row r="32" spans="1:12" x14ac:dyDescent="0.35">
      <c r="A32" s="1" t="str">
        <f>'Farmed stages'!A16</f>
        <v>Photochemical ozone formation</v>
      </c>
      <c r="B32" s="1" t="str">
        <f>'Farmed stages'!B16</f>
        <v>kg NMVOC eq</v>
      </c>
      <c r="C32" s="22">
        <f>'Farmed stages'!C16</f>
        <v>5.28889678632E-2</v>
      </c>
      <c r="D32" s="71">
        <f>'Farmed stages'!D16</f>
        <v>5.2875556999999997E-2</v>
      </c>
      <c r="E32" s="1">
        <f>'Farmed stages'!E16</f>
        <v>0.55475274306524902</v>
      </c>
      <c r="F32" s="1">
        <f>'Farmed stages'!F16</f>
        <v>0.43174240153565407</v>
      </c>
      <c r="G32" s="1">
        <f>'Farmed stages'!G16</f>
        <v>1.3378079750584684E-2</v>
      </c>
      <c r="H32" s="1">
        <f>'Farmed stages'!H16</f>
        <v>1.2677564851223621E-4</v>
      </c>
      <c r="I32" s="1">
        <f>'Farmed stages'!I16</f>
        <v>0</v>
      </c>
      <c r="J32" s="1">
        <f>'Farmed stages'!J16</f>
        <v>0</v>
      </c>
      <c r="K32" s="1">
        <f>'Farmed stages'!K16</f>
        <v>0</v>
      </c>
    </row>
    <row r="33" spans="1:11" x14ac:dyDescent="0.35">
      <c r="A33" s="1" t="str">
        <f>'Farmed stages'!A17</f>
        <v>Resource use, fossils</v>
      </c>
      <c r="B33" s="1" t="str">
        <f>'Farmed stages'!B17</f>
        <v>MJ</v>
      </c>
      <c r="C33" s="22">
        <f>'Farmed stages'!C17</f>
        <v>178.55406340000002</v>
      </c>
      <c r="D33" s="71">
        <f>'Farmed stages'!D17</f>
        <v>165.21118999999999</v>
      </c>
      <c r="E33" s="1">
        <f>'Farmed stages'!E17</f>
        <v>0.46346967649015147</v>
      </c>
      <c r="F33" s="1">
        <f>'Farmed stages'!F17</f>
        <v>0.46724782629617823</v>
      </c>
      <c r="G33" s="1">
        <f>'Farmed stages'!G17</f>
        <v>3.191882274464105E-2</v>
      </c>
      <c r="H33" s="1">
        <f>'Farmed stages'!H17</f>
        <v>3.736367446902919E-2</v>
      </c>
      <c r="I33" s="1">
        <f>'Farmed stages'!I17</f>
        <v>0</v>
      </c>
      <c r="J33" s="1">
        <f>'Farmed stages'!J17</f>
        <v>0</v>
      </c>
      <c r="K33" s="1">
        <f>'Farmed stages'!K17</f>
        <v>0</v>
      </c>
    </row>
    <row r="34" spans="1:11" x14ac:dyDescent="0.35">
      <c r="A34" s="1" t="str">
        <f>'Farmed stages'!A18</f>
        <v>Resource use, minerals and metals</v>
      </c>
      <c r="B34" s="1" t="str">
        <f>'Farmed stages'!B18</f>
        <v>kg Sb eq</v>
      </c>
      <c r="C34" s="22">
        <f>'Farmed stages'!C18</f>
        <v>2.7323937650999998E-5</v>
      </c>
      <c r="D34" s="71">
        <f>'Farmed stages'!D18</f>
        <v>2.7323937999999998E-5</v>
      </c>
      <c r="E34" s="1">
        <f>'Farmed stages'!E18</f>
        <v>7.017435863347557E-2</v>
      </c>
      <c r="F34" s="1">
        <f>'Farmed stages'!F18</f>
        <v>0.91243543732385746</v>
      </c>
      <c r="G34" s="1">
        <f>'Farmed stages'!G18</f>
        <v>1.4866740847841647E-2</v>
      </c>
      <c r="H34" s="1">
        <f>'Farmed stages'!H18</f>
        <v>2.5234631948253088E-3</v>
      </c>
      <c r="I34" s="1">
        <f>'Farmed stages'!I18</f>
        <v>0</v>
      </c>
      <c r="J34" s="1">
        <f>'Farmed stages'!J18</f>
        <v>0</v>
      </c>
      <c r="K34" s="1">
        <f>'Farmed stages'!K18</f>
        <v>0</v>
      </c>
    </row>
    <row r="35" spans="1:11" x14ac:dyDescent="0.35">
      <c r="A35" s="1" t="str">
        <f>'Farmed stages'!A19</f>
        <v>Water use</v>
      </c>
      <c r="B35" s="1" t="str">
        <f>'Farmed stages'!B19</f>
        <v>m3 depriv.</v>
      </c>
      <c r="C35" s="22">
        <f>'Farmed stages'!C19</f>
        <v>6.0203625999999995</v>
      </c>
      <c r="D35" s="71">
        <f>'Farmed stages'!D19</f>
        <v>6.0203626000000003</v>
      </c>
      <c r="E35" s="1">
        <f>'Farmed stages'!E19</f>
        <v>0.4805486965187114</v>
      </c>
      <c r="F35" s="1">
        <f>'Farmed stages'!F19</f>
        <v>0.45429921446924149</v>
      </c>
      <c r="G35" s="1">
        <f>'Farmed stages'!G19</f>
        <v>4.7972647029599184E-2</v>
      </c>
      <c r="H35" s="1">
        <f>'Farmed stages'!H19</f>
        <v>1.7179441982448036E-2</v>
      </c>
      <c r="I35" s="1">
        <f>'Farmed stages'!I19</f>
        <v>0</v>
      </c>
      <c r="J35" s="1">
        <f>'Farmed stages'!J19</f>
        <v>0</v>
      </c>
      <c r="K35" s="1">
        <f>'Farmed stages'!K19</f>
        <v>0</v>
      </c>
    </row>
    <row r="37" spans="1:11" x14ac:dyDescent="0.35">
      <c r="A37" s="50" t="str">
        <f>'Farmed stages'!A23</f>
        <v>Impact</v>
      </c>
      <c r="B37" s="50" t="str">
        <f>'Farmed stages'!B23</f>
        <v>Seleced stages</v>
      </c>
      <c r="C37" s="50" t="str">
        <f>'Farmed stages'!C22</f>
        <v>Most important stages for each category. Only stages that contribute with more than 1% of the total</v>
      </c>
      <c r="D37" s="50"/>
      <c r="E37" s="50"/>
      <c r="F37" s="50"/>
      <c r="G37" s="50"/>
      <c r="H37" s="50"/>
      <c r="I37" s="50"/>
      <c r="J37" s="50"/>
    </row>
    <row r="38" spans="1:11" x14ac:dyDescent="0.35">
      <c r="A38" s="73" t="str">
        <f>'Farmed stages'!A24</f>
        <v>Acidification</v>
      </c>
      <c r="B38" s="73" t="str">
        <f>'Farmed stages'!B24</f>
        <v>Raw materials - feed (70%)</v>
      </c>
      <c r="C38" s="73" t="str">
        <f>'Farmed stages'!C24</f>
        <v>Production (28%)</v>
      </c>
      <c r="D38" s="73" t="str">
        <f>'Farmed stages'!D24</f>
        <v>Use (1%)</v>
      </c>
      <c r="E38" s="73" t="str">
        <f>'Farmed stages'!E24</f>
        <v>---</v>
      </c>
      <c r="F38" s="73" t="str">
        <f>'Farmed stages'!F24</f>
        <v>---</v>
      </c>
      <c r="G38" s="73" t="str">
        <f>'Farmed stages'!G24</f>
        <v>---</v>
      </c>
      <c r="H38" s="73" t="str">
        <f>'Farmed stages'!H24</f>
        <v>---</v>
      </c>
      <c r="I38" s="73"/>
      <c r="J38" s="73"/>
    </row>
    <row r="39" spans="1:11" ht="48.75" customHeight="1" x14ac:dyDescent="0.35">
      <c r="A39" s="73" t="str">
        <f>'Farmed stages'!A25</f>
        <v>Climate change</v>
      </c>
      <c r="B39" s="73" t="str">
        <f>'Farmed stages'!B25</f>
        <v>Raw materials - feed (73%)</v>
      </c>
      <c r="C39" s="73" t="str">
        <f>'Farmed stages'!C25</f>
        <v>Production (23%)</v>
      </c>
      <c r="D39" s="73" t="str">
        <f>'Farmed stages'!D25</f>
        <v>Use (4%)</v>
      </c>
      <c r="E39" s="73" t="str">
        <f>'Farmed stages'!E25</f>
        <v>---</v>
      </c>
      <c r="F39" s="73" t="str">
        <f>'Farmed stages'!F25</f>
        <v>---</v>
      </c>
      <c r="G39" s="73" t="str">
        <f>'Farmed stages'!G25</f>
        <v>---</v>
      </c>
      <c r="H39" s="73" t="str">
        <f>'Farmed stages'!H25</f>
        <v>---</v>
      </c>
      <c r="I39" s="74"/>
      <c r="J39" s="1"/>
    </row>
    <row r="40" spans="1:11" x14ac:dyDescent="0.35">
      <c r="A40" s="73" t="str">
        <f>'Farmed stages'!A26</f>
        <v>Ecotoxicity, freshwater</v>
      </c>
      <c r="B40" s="73" t="str">
        <f>'Farmed stages'!B26</f>
        <v>Raw materials - feed (97%)</v>
      </c>
      <c r="C40" s="73" t="str">
        <f>'Farmed stages'!C26</f>
        <v>Production (2%)</v>
      </c>
      <c r="D40" s="73" t="str">
        <f>'Farmed stages'!D26</f>
        <v>---</v>
      </c>
      <c r="E40" s="73" t="str">
        <f>'Farmed stages'!E26</f>
        <v>---</v>
      </c>
      <c r="F40" s="73" t="str">
        <f>'Farmed stages'!F26</f>
        <v>---</v>
      </c>
      <c r="G40" s="73" t="str">
        <f>'Farmed stages'!G26</f>
        <v>---</v>
      </c>
      <c r="H40" s="73" t="str">
        <f>'Farmed stages'!H26</f>
        <v>---</v>
      </c>
      <c r="I40" s="74"/>
      <c r="J40" s="1"/>
    </row>
    <row r="41" spans="1:11" ht="51" customHeight="1" x14ac:dyDescent="0.35">
      <c r="A41" s="73" t="str">
        <f>'Farmed stages'!A27</f>
        <v>Particulate matter</v>
      </c>
      <c r="B41" s="73" t="str">
        <f>'Farmed stages'!B27</f>
        <v>Raw materials - feed (62%)</v>
      </c>
      <c r="C41" s="73" t="str">
        <f>'Farmed stages'!C27</f>
        <v>Production (36%)</v>
      </c>
      <c r="D41" s="73" t="str">
        <f>'Farmed stages'!D27</f>
        <v>Use (1%)</v>
      </c>
      <c r="E41" s="73" t="str">
        <f>'Farmed stages'!E27</f>
        <v>---</v>
      </c>
      <c r="F41" s="73" t="str">
        <f>'Farmed stages'!F27</f>
        <v>---</v>
      </c>
      <c r="G41" s="73" t="str">
        <f>'Farmed stages'!G27</f>
        <v>---</v>
      </c>
      <c r="H41" s="73" t="str">
        <f>'Farmed stages'!H27</f>
        <v>---</v>
      </c>
      <c r="I41" s="74"/>
      <c r="J41" s="1"/>
    </row>
    <row r="42" spans="1:11" x14ac:dyDescent="0.35">
      <c r="A42" s="73" t="str">
        <f>'Farmed stages'!A28</f>
        <v>Eutrophication, marine</v>
      </c>
      <c r="B42" s="73" t="str">
        <f>'Farmed stages'!B28</f>
        <v>Production (83%)</v>
      </c>
      <c r="C42" s="73" t="str">
        <f>'Farmed stages'!C28</f>
        <v>Raw materials - feed (17%)</v>
      </c>
      <c r="D42" s="73" t="str">
        <f>'Farmed stages'!D28</f>
        <v>---</v>
      </c>
      <c r="E42" s="73" t="str">
        <f>'Farmed stages'!E28</f>
        <v>---</v>
      </c>
      <c r="F42" s="73" t="str">
        <f>'Farmed stages'!F28</f>
        <v>---</v>
      </c>
      <c r="G42" s="73" t="str">
        <f>'Farmed stages'!G28</f>
        <v>---</v>
      </c>
      <c r="H42" s="73" t="str">
        <f>'Farmed stages'!H28</f>
        <v>---</v>
      </c>
      <c r="I42" s="74"/>
      <c r="J42" s="1"/>
    </row>
    <row r="43" spans="1:11" x14ac:dyDescent="0.35">
      <c r="A43" s="73" t="str">
        <f>'Farmed stages'!A29</f>
        <v>Eutrophication, freshwater</v>
      </c>
      <c r="B43" s="73" t="str">
        <f>'Farmed stages'!B29</f>
        <v>Raw materials - feed (94%)</v>
      </c>
      <c r="C43" s="73" t="str">
        <f>'Farmed stages'!C29</f>
        <v>Production (4%)</v>
      </c>
      <c r="D43" s="73" t="str">
        <f>'Farmed stages'!D29</f>
        <v>Waste handling (2%)</v>
      </c>
      <c r="E43" s="73" t="str">
        <f>'Farmed stages'!E29</f>
        <v>---</v>
      </c>
      <c r="F43" s="73" t="str">
        <f>'Farmed stages'!F29</f>
        <v>---</v>
      </c>
      <c r="G43" s="73" t="str">
        <f>'Farmed stages'!G29</f>
        <v>---</v>
      </c>
      <c r="H43" s="73" t="str">
        <f>'Farmed stages'!H29</f>
        <v>---</v>
      </c>
      <c r="I43" s="74"/>
      <c r="J43" s="1"/>
    </row>
    <row r="44" spans="1:11" x14ac:dyDescent="0.35">
      <c r="A44" s="73" t="str">
        <f>'Farmed stages'!A30</f>
        <v>Eutrophication, terrestrial</v>
      </c>
      <c r="B44" s="73" t="str">
        <f>'Farmed stages'!B30</f>
        <v>Raw materials - feed (71%)</v>
      </c>
      <c r="C44" s="73" t="str">
        <f>'Farmed stages'!C30</f>
        <v>Production (28%)</v>
      </c>
      <c r="D44" s="73" t="str">
        <f>'Farmed stages'!D30</f>
        <v>Use (1%)</v>
      </c>
      <c r="E44" s="73" t="str">
        <f>'Farmed stages'!E30</f>
        <v>---</v>
      </c>
      <c r="F44" s="73" t="str">
        <f>'Farmed stages'!F30</f>
        <v>---</v>
      </c>
      <c r="G44" s="73" t="str">
        <f>'Farmed stages'!G30</f>
        <v>---</v>
      </c>
      <c r="H44" s="73" t="str">
        <f>'Farmed stages'!H30</f>
        <v>---</v>
      </c>
      <c r="I44" s="74"/>
      <c r="J44" s="1"/>
    </row>
    <row r="45" spans="1:11" x14ac:dyDescent="0.35">
      <c r="A45" s="73" t="str">
        <f>'Farmed stages'!A31</f>
        <v>Human toxicity, cancer</v>
      </c>
      <c r="B45" s="73" t="str">
        <f>'Farmed stages'!B31</f>
        <v>Production (67%)</v>
      </c>
      <c r="C45" s="73" t="str">
        <f>'Farmed stages'!C31</f>
        <v>Raw materials - feed (32%)</v>
      </c>
      <c r="D45" s="73" t="str">
        <f>'Farmed stages'!D31</f>
        <v>---</v>
      </c>
      <c r="E45" s="73" t="str">
        <f>'Farmed stages'!E31</f>
        <v>---</v>
      </c>
      <c r="F45" s="73" t="str">
        <f>'Farmed stages'!F31</f>
        <v>---</v>
      </c>
      <c r="G45" s="73" t="str">
        <f>'Farmed stages'!G31</f>
        <v>---</v>
      </c>
      <c r="H45" s="73" t="str">
        <f>'Farmed stages'!H31</f>
        <v>---</v>
      </c>
      <c r="I45" s="74"/>
      <c r="J45" s="1"/>
    </row>
    <row r="46" spans="1:11" x14ac:dyDescent="0.35">
      <c r="A46" s="73" t="str">
        <f>'Farmed stages'!A32</f>
        <v>Human toxicity, non-cancer</v>
      </c>
      <c r="B46" s="73" t="str">
        <f>'Farmed stages'!B32</f>
        <v>Raw materials - feed (87%)</v>
      </c>
      <c r="C46" s="73" t="str">
        <f>'Farmed stages'!C32</f>
        <v>Production (11%)</v>
      </c>
      <c r="D46" s="73" t="str">
        <f>'Farmed stages'!D32</f>
        <v>---</v>
      </c>
      <c r="E46" s="73" t="str">
        <f>'Farmed stages'!E32</f>
        <v>---</v>
      </c>
      <c r="F46" s="73" t="str">
        <f>'Farmed stages'!F32</f>
        <v>---</v>
      </c>
      <c r="G46" s="73" t="str">
        <f>'Farmed stages'!G32</f>
        <v>---</v>
      </c>
      <c r="H46" s="73" t="str">
        <f>'Farmed stages'!H32</f>
        <v>---</v>
      </c>
      <c r="I46" s="74"/>
      <c r="J46" s="1"/>
    </row>
    <row r="47" spans="1:11" x14ac:dyDescent="0.35">
      <c r="A47" s="73" t="str">
        <f>'Farmed stages'!A33</f>
        <v>Ionising radiation</v>
      </c>
      <c r="B47" s="73" t="str">
        <f>'Farmed stages'!B33</f>
        <v>Production (50%)</v>
      </c>
      <c r="C47" s="73" t="str">
        <f>'Farmed stages'!C33</f>
        <v>Raw materials - feed (39%)</v>
      </c>
      <c r="D47" s="73" t="str">
        <f>'Farmed stages'!D33</f>
        <v>Use (6%)</v>
      </c>
      <c r="E47" s="73" t="str">
        <f>'Farmed stages'!E33</f>
        <v>Waste handling (5%)</v>
      </c>
      <c r="F47" s="73" t="str">
        <f>'Farmed stages'!F33</f>
        <v>---</v>
      </c>
      <c r="G47" s="73" t="str">
        <f>'Farmed stages'!G33</f>
        <v>---</v>
      </c>
      <c r="H47" s="73" t="str">
        <f>'Farmed stages'!H33</f>
        <v>---</v>
      </c>
      <c r="I47" s="74"/>
      <c r="J47" s="1"/>
    </row>
    <row r="48" spans="1:11" x14ac:dyDescent="0.35">
      <c r="A48" s="73" t="str">
        <f>'Farmed stages'!A34</f>
        <v>Land use</v>
      </c>
      <c r="B48" s="73" t="str">
        <f>'Farmed stages'!B34</f>
        <v>Raw materials - feed (97%)</v>
      </c>
      <c r="C48" s="73" t="str">
        <f>'Farmed stages'!C34</f>
        <v>Production (2%)</v>
      </c>
      <c r="D48" s="73" t="str">
        <f>'Farmed stages'!D34</f>
        <v>Use (1%)</v>
      </c>
      <c r="E48" s="73" t="str">
        <f>'Farmed stages'!E34</f>
        <v>---</v>
      </c>
      <c r="F48" s="73" t="str">
        <f>'Farmed stages'!F34</f>
        <v>---</v>
      </c>
      <c r="G48" s="73" t="str">
        <f>'Farmed stages'!G34</f>
        <v>---</v>
      </c>
      <c r="H48" s="73" t="str">
        <f>'Farmed stages'!H34</f>
        <v>---</v>
      </c>
      <c r="I48" s="74"/>
      <c r="J48" s="1"/>
    </row>
    <row r="49" spans="1:16" x14ac:dyDescent="0.35">
      <c r="A49" s="73" t="str">
        <f>'Farmed stages'!A35</f>
        <v>Ozone depletion</v>
      </c>
      <c r="B49" s="73" t="str">
        <f>'Farmed stages'!B35</f>
        <v>Use (85%)</v>
      </c>
      <c r="C49" s="73" t="str">
        <f>'Farmed stages'!C35</f>
        <v>Raw materials - feed (8%)</v>
      </c>
      <c r="D49" s="73" t="str">
        <f>'Farmed stages'!D35</f>
        <v>Production (7%)</v>
      </c>
      <c r="E49" s="73" t="str">
        <f>'Farmed stages'!E35</f>
        <v>---</v>
      </c>
      <c r="F49" s="73" t="str">
        <f>'Farmed stages'!F35</f>
        <v>---</v>
      </c>
      <c r="G49" s="73" t="str">
        <f>'Farmed stages'!G35</f>
        <v>---</v>
      </c>
      <c r="H49" s="73" t="str">
        <f>'Farmed stages'!H35</f>
        <v>---</v>
      </c>
      <c r="I49" s="74"/>
      <c r="J49" s="1"/>
    </row>
    <row r="50" spans="1:16" x14ac:dyDescent="0.35">
      <c r="A50" s="73" t="str">
        <f>'Farmed stages'!A36</f>
        <v>Photochemical ozone formation</v>
      </c>
      <c r="B50" s="73" t="str">
        <f>'Farmed stages'!B36</f>
        <v>Raw materials - feed (55%)</v>
      </c>
      <c r="C50" s="73" t="str">
        <f>'Farmed stages'!C36</f>
        <v>Production (43%)</v>
      </c>
      <c r="D50" s="73" t="str">
        <f>'Farmed stages'!D36</f>
        <v>Use (1%)</v>
      </c>
      <c r="E50" s="73" t="str">
        <f>'Farmed stages'!E36</f>
        <v>---</v>
      </c>
      <c r="F50" s="73" t="str">
        <f>'Farmed stages'!F36</f>
        <v>---</v>
      </c>
      <c r="G50" s="73" t="str">
        <f>'Farmed stages'!G36</f>
        <v>---</v>
      </c>
      <c r="H50" s="73" t="str">
        <f>'Farmed stages'!H36</f>
        <v>---</v>
      </c>
      <c r="I50" s="74"/>
      <c r="J50" s="1"/>
    </row>
    <row r="51" spans="1:16" x14ac:dyDescent="0.35">
      <c r="A51" s="73" t="str">
        <f>'Farmed stages'!A37</f>
        <v>Resource use, fossils</v>
      </c>
      <c r="B51" s="73" t="str">
        <f>'Farmed stages'!B37</f>
        <v>Production (47%)</v>
      </c>
      <c r="C51" s="73" t="str">
        <f>'Farmed stages'!C37</f>
        <v>Raw materials - feed (46%)</v>
      </c>
      <c r="D51" s="73" t="str">
        <f>'Farmed stages'!D37</f>
        <v>Waste handling (4%)</v>
      </c>
      <c r="E51" s="73" t="str">
        <f>'Farmed stages'!E37</f>
        <v>Use (3%)</v>
      </c>
      <c r="F51" s="73" t="str">
        <f>'Farmed stages'!F37</f>
        <v>---</v>
      </c>
      <c r="G51" s="73" t="str">
        <f>'Farmed stages'!G37</f>
        <v>---</v>
      </c>
      <c r="H51" s="73" t="str">
        <f>'Farmed stages'!H37</f>
        <v>---</v>
      </c>
      <c r="I51" s="74"/>
      <c r="J51" s="1"/>
    </row>
    <row r="52" spans="1:16" x14ac:dyDescent="0.35">
      <c r="A52" s="73" t="str">
        <f>'Farmed stages'!A38</f>
        <v>Resource use, minerals and metals</v>
      </c>
      <c r="B52" s="73" t="str">
        <f>'Farmed stages'!B38</f>
        <v>Production (91%)</v>
      </c>
      <c r="C52" s="73" t="str">
        <f>'Farmed stages'!C38</f>
        <v>Raw materials - feed (7%)</v>
      </c>
      <c r="D52" s="73" t="str">
        <f>'Farmed stages'!D38</f>
        <v>Use (1%)</v>
      </c>
      <c r="E52" s="73" t="str">
        <f>'Farmed stages'!E38</f>
        <v>---</v>
      </c>
      <c r="F52" s="73" t="str">
        <f>'Farmed stages'!F38</f>
        <v>---</v>
      </c>
      <c r="G52" s="73" t="str">
        <f>'Farmed stages'!G38</f>
        <v>---</v>
      </c>
      <c r="H52" s="73" t="str">
        <f>'Farmed stages'!H38</f>
        <v>---</v>
      </c>
      <c r="I52" s="74"/>
      <c r="J52" s="1"/>
    </row>
    <row r="53" spans="1:16" x14ac:dyDescent="0.35">
      <c r="A53" s="73" t="str">
        <f>'Farmed stages'!A39</f>
        <v>Water use</v>
      </c>
      <c r="B53" s="73" t="str">
        <f>'Farmed stages'!B39</f>
        <v>Raw materials - feed (48%)</v>
      </c>
      <c r="C53" s="73" t="str">
        <f>'Farmed stages'!C39</f>
        <v>Production (45%)</v>
      </c>
      <c r="D53" s="73" t="str">
        <f>'Farmed stages'!D39</f>
        <v>Use (5%)</v>
      </c>
      <c r="E53" s="73" t="str">
        <f>'Farmed stages'!E39</f>
        <v>Waste handling (2%)</v>
      </c>
      <c r="F53" s="73" t="str">
        <f>'Farmed stages'!F39</f>
        <v>---</v>
      </c>
      <c r="G53" s="73" t="str">
        <f>'Farmed stages'!G39</f>
        <v>---</v>
      </c>
      <c r="H53" s="73" t="str">
        <f>'Farmed stages'!H39</f>
        <v>---</v>
      </c>
      <c r="I53" s="74"/>
      <c r="J53" s="1"/>
    </row>
    <row r="55" spans="1:16" x14ac:dyDescent="0.35">
      <c r="A55" t="str">
        <f>'Farmed processes table'!B2</f>
        <v>Most important processes for each category. Only stages that contribute with more than 1% of the total</v>
      </c>
    </row>
    <row r="56" spans="1:16" ht="23.25" customHeight="1" x14ac:dyDescent="0.35">
      <c r="A56" s="49" t="str">
        <f>'Farmed processes table'!A2</f>
        <v>Impact</v>
      </c>
      <c r="B56" s="49"/>
      <c r="C56" s="49"/>
      <c r="D56" s="49"/>
      <c r="E56" s="49"/>
      <c r="F56" s="49"/>
      <c r="G56" s="49"/>
      <c r="H56" s="49"/>
      <c r="I56" s="49"/>
      <c r="J56" s="49"/>
      <c r="K56" s="49"/>
      <c r="L56" s="49"/>
      <c r="M56" s="49"/>
      <c r="N56" s="49"/>
      <c r="O56" s="49"/>
      <c r="P56" s="49"/>
    </row>
    <row r="57" spans="1:16" ht="25.75" x14ac:dyDescent="0.35">
      <c r="A57" s="8" t="str">
        <f>'Farmed processes table'!A3</f>
        <v>Acidification</v>
      </c>
      <c r="B57" s="8" t="str">
        <f>'Farmed processes table'!B3</f>
        <v>Grow-out - feed (68%)</v>
      </c>
      <c r="C57" s="8" t="str">
        <f>'Farmed processes table'!C3</f>
        <v>Grow-out - well boat and vessel operations (10%)</v>
      </c>
      <c r="D57" s="8" t="str">
        <f>'Farmed processes table'!D3</f>
        <v>Grow-out - fish farm energy use (5%)</v>
      </c>
      <c r="E57" s="8" t="str">
        <f>'Farmed processes table'!E3</f>
        <v>Packaging - consumer (4%)</v>
      </c>
      <c r="F57" s="8" t="str">
        <f>'Farmed processes table'!F3</f>
        <v>Grow-out - oxygen (3%)</v>
      </c>
      <c r="G57" s="8" t="str">
        <f>'Farmed processes table'!G3</f>
        <v>Juvenile - energy use (2%)</v>
      </c>
      <c r="H57" s="8" t="str">
        <f>'Farmed processes table'!H3</f>
        <v>Juvenile - feed (2%)</v>
      </c>
      <c r="I57" s="8"/>
      <c r="J57" s="8"/>
      <c r="K57" s="8"/>
      <c r="L57" s="8"/>
      <c r="M57" s="8"/>
      <c r="N57" s="8"/>
      <c r="O57" s="8"/>
      <c r="P57" s="8"/>
    </row>
    <row r="58" spans="1:16" ht="38.6" x14ac:dyDescent="0.35">
      <c r="A58" s="8" t="str">
        <f>'Farmed processes table'!A4</f>
        <v>Climate change</v>
      </c>
      <c r="B58" s="8" t="str">
        <f>'Farmed processes table'!B4</f>
        <v>Grow-out - feed (71%)</v>
      </c>
      <c r="C58" s="8" t="str">
        <f>'Farmed processes table'!C4</f>
        <v>Packaging - consumer (5%)</v>
      </c>
      <c r="D58" s="8" t="str">
        <f>'Farmed processes table'!D4</f>
        <v>Grow-out - oxygen (4%)</v>
      </c>
      <c r="E58" s="8" t="str">
        <f>'Farmed processes table'!E4</f>
        <v>Grow-out - well boat and vessel operations (4%)</v>
      </c>
      <c r="F58" s="8" t="str">
        <f>'Farmed processes table'!F4</f>
        <v>Juvenile - energy use (3%)</v>
      </c>
      <c r="G58" s="8" t="str">
        <f>'Farmed processes table'!G4</f>
        <v>Retail (3%)</v>
      </c>
      <c r="H58" s="8" t="str">
        <f>'Farmed processes table'!H4</f>
        <v>Grow-out - fish farm energy use (2%)</v>
      </c>
      <c r="I58" s="8"/>
      <c r="J58" s="8"/>
      <c r="K58" s="8"/>
      <c r="L58" s="8"/>
      <c r="M58" s="8"/>
      <c r="N58" s="8"/>
      <c r="O58" s="8"/>
      <c r="P58" s="8"/>
    </row>
    <row r="59" spans="1:16" x14ac:dyDescent="0.35">
      <c r="A59" s="8" t="str">
        <f>'Farmed processes table'!A5</f>
        <v>Ecotoxicity, freshwater</v>
      </c>
      <c r="B59" s="8" t="str">
        <f>'Farmed processes table'!B5</f>
        <v>Grow-out - feed (94%)</v>
      </c>
      <c r="C59" s="8" t="str">
        <f>'Farmed processes table'!C5</f>
        <v>Juvenile - feed (3%)</v>
      </c>
      <c r="D59" s="8" t="str">
        <f>'Farmed processes table'!D5</f>
        <v>---</v>
      </c>
      <c r="E59" s="8" t="str">
        <f>'Farmed processes table'!E5</f>
        <v>---</v>
      </c>
      <c r="F59" s="8" t="str">
        <f>'Farmed processes table'!F5</f>
        <v>---</v>
      </c>
      <c r="G59" s="8" t="str">
        <f>'Farmed processes table'!G5</f>
        <v>---</v>
      </c>
      <c r="H59" s="8" t="str">
        <f>'Farmed processes table'!H5</f>
        <v>---</v>
      </c>
      <c r="I59" s="8"/>
      <c r="J59" s="8"/>
      <c r="K59" s="8"/>
      <c r="L59" s="8"/>
      <c r="M59" s="8"/>
      <c r="N59" s="8"/>
      <c r="O59" s="8"/>
      <c r="P59" s="8"/>
    </row>
    <row r="60" spans="1:16" ht="25.75" x14ac:dyDescent="0.35">
      <c r="A60" s="8" t="str">
        <f>'Farmed processes table'!A6</f>
        <v>Particulate matter</v>
      </c>
      <c r="B60" s="8" t="str">
        <f>'Farmed processes table'!B6</f>
        <v>Grow-out - feed (60%)</v>
      </c>
      <c r="C60" s="8" t="str">
        <f>'Farmed processes table'!C6</f>
        <v>Grow-out - well boat and vessel operations (17%)</v>
      </c>
      <c r="D60" s="8" t="str">
        <f>'Farmed processes table'!D6</f>
        <v>Grow-out - fish farm energy use (9%)</v>
      </c>
      <c r="E60" s="8" t="str">
        <f>'Farmed processes table'!E6</f>
        <v>Grow-out - oxygen (3%)</v>
      </c>
      <c r="F60" s="8" t="str">
        <f>'Farmed processes table'!F6</f>
        <v>Packaging - consumer (2%)</v>
      </c>
      <c r="G60" s="8" t="str">
        <f>'Farmed processes table'!G6</f>
        <v>Juvenile - energy use (2%)</v>
      </c>
      <c r="H60" s="8" t="str">
        <f>'Farmed processes table'!H6</f>
        <v>Juvenile - feed (2%)</v>
      </c>
      <c r="I60" s="8"/>
      <c r="J60" s="8"/>
      <c r="K60" s="8"/>
      <c r="L60" s="8"/>
      <c r="M60" s="8"/>
      <c r="N60" s="8"/>
      <c r="O60" s="8"/>
      <c r="P60" s="8"/>
    </row>
    <row r="61" spans="1:16" ht="25.75" x14ac:dyDescent="0.35">
      <c r="A61" s="8" t="str">
        <f>'Farmed processes table'!A7</f>
        <v>Eutrophication, marine</v>
      </c>
      <c r="B61" s="8" t="str">
        <f>'Farmed processes table'!B7</f>
        <v>Grow-out - other (80%)</v>
      </c>
      <c r="C61" s="8" t="str">
        <f>'Farmed processes table'!C7</f>
        <v>Grow-out - feed (17%)</v>
      </c>
      <c r="D61" s="8" t="str">
        <f>'Farmed processes table'!D7</f>
        <v>Grow-out - well boat and vessel operations (1%)</v>
      </c>
      <c r="E61" s="8" t="str">
        <f>'Farmed processes table'!E7</f>
        <v>---</v>
      </c>
      <c r="F61" s="8" t="str">
        <f>'Farmed processes table'!F7</f>
        <v>---</v>
      </c>
      <c r="G61" s="8" t="str">
        <f>'Farmed processes table'!G7</f>
        <v>---</v>
      </c>
      <c r="H61" s="8" t="str">
        <f>'Farmed processes table'!H7</f>
        <v>---</v>
      </c>
      <c r="I61" s="8"/>
      <c r="J61" s="8"/>
      <c r="K61" s="8"/>
      <c r="L61" s="8"/>
      <c r="M61" s="8"/>
      <c r="N61" s="8"/>
      <c r="O61" s="8"/>
      <c r="P61" s="8"/>
    </row>
    <row r="62" spans="1:16" ht="38.6" x14ac:dyDescent="0.35">
      <c r="A62" s="8" t="str">
        <f>'Farmed processes table'!A8</f>
        <v>Eutrophication, freshwater</v>
      </c>
      <c r="B62" s="8" t="str">
        <f>'Farmed processes table'!B8</f>
        <v>Grow-out - feed (90%)</v>
      </c>
      <c r="C62" s="8" t="str">
        <f>'Farmed processes table'!C8</f>
        <v>Preparation - fish waste handling (3%)</v>
      </c>
      <c r="D62" s="8" t="str">
        <f>'Farmed processes table'!D8</f>
        <v>Juvenile - feed (2%)</v>
      </c>
      <c r="E62" s="8" t="str">
        <f>'Farmed processes table'!E8</f>
        <v>Retailer and consumer - fish waste (1%)</v>
      </c>
      <c r="F62" s="8" t="str">
        <f>'Farmed processes table'!F8</f>
        <v>Retailer and consumer - Fish waste (1%)</v>
      </c>
      <c r="G62" s="8" t="str">
        <f>'Farmed processes table'!G8</f>
        <v>---</v>
      </c>
      <c r="H62" s="8" t="str">
        <f>'Farmed processes table'!H8</f>
        <v>---</v>
      </c>
      <c r="I62" s="8"/>
      <c r="J62" s="8"/>
      <c r="K62" s="8"/>
      <c r="L62" s="8"/>
      <c r="M62" s="8"/>
      <c r="N62" s="8"/>
      <c r="O62" s="8"/>
      <c r="P62" s="8"/>
    </row>
    <row r="63" spans="1:16" ht="25.75" x14ac:dyDescent="0.35">
      <c r="A63" s="8" t="str">
        <f>'Farmed processes table'!A9</f>
        <v>Eutrophication, terrestrial</v>
      </c>
      <c r="B63" s="8" t="str">
        <f>'Farmed processes table'!B9</f>
        <v>Grow-out - feed (70%)</v>
      </c>
      <c r="C63" s="8" t="str">
        <f>'Farmed processes table'!C9</f>
        <v>Grow-out - well boat and vessel operations (13%)</v>
      </c>
      <c r="D63" s="8" t="str">
        <f>'Farmed processes table'!D9</f>
        <v>Grow-out - fish farm energy use (7%)</v>
      </c>
      <c r="E63" s="8" t="str">
        <f>'Farmed processes table'!E9</f>
        <v>Juvenile - feed (2%)</v>
      </c>
      <c r="F63" s="8" t="str">
        <f>'Farmed processes table'!F9</f>
        <v>Packaging - consumer (2%)</v>
      </c>
      <c r="G63" s="8" t="str">
        <f>'Farmed processes table'!G9</f>
        <v>Grow-out - oxygen (2%)</v>
      </c>
      <c r="H63" s="8" t="str">
        <f>'Farmed processes table'!H9</f>
        <v>Juvenile - energy use (1%)</v>
      </c>
      <c r="I63" s="8"/>
      <c r="J63" s="8"/>
      <c r="K63" s="8"/>
      <c r="L63" s="8"/>
      <c r="M63" s="8"/>
      <c r="N63" s="8"/>
      <c r="O63" s="8"/>
      <c r="P63" s="8"/>
    </row>
    <row r="64" spans="1:16" ht="38.6" x14ac:dyDescent="0.35">
      <c r="A64" s="8" t="str">
        <f>'Farmed processes table'!A10</f>
        <v>Human toxicity, cancer</v>
      </c>
      <c r="B64" s="8" t="str">
        <f>'Farmed processes table'!B10</f>
        <v>Grow-out - equipment and construction (44%)</v>
      </c>
      <c r="C64" s="8" t="str">
        <f>'Farmed processes table'!C10</f>
        <v>Grow-out - feed (32%)</v>
      </c>
      <c r="D64" s="8" t="str">
        <f>'Farmed processes table'!D10</f>
        <v>Juveniles - constrution and equipment (9%)</v>
      </c>
      <c r="E64" s="8" t="str">
        <f>'Farmed processes table'!E10</f>
        <v>Packaging - consumer (5%)</v>
      </c>
      <c r="F64" s="8" t="str">
        <f>'Farmed processes table'!F10</f>
        <v>Grow-out - well boat and vessel operations (2%)</v>
      </c>
      <c r="G64" s="8" t="str">
        <f>'Farmed processes table'!G10</f>
        <v>Grow-out - oxygen (1%)</v>
      </c>
      <c r="H64" s="8" t="str">
        <f>'Farmed processes table'!H10</f>
        <v>Grow-out - fish farm energy use (1%)</v>
      </c>
      <c r="I64" s="8"/>
      <c r="J64" s="8"/>
      <c r="K64" s="8"/>
      <c r="L64" s="8"/>
      <c r="M64" s="8"/>
      <c r="N64" s="8"/>
      <c r="O64" s="8"/>
      <c r="P64" s="8"/>
    </row>
    <row r="65" spans="1:16" ht="38.6" x14ac:dyDescent="0.35">
      <c r="A65" s="8" t="str">
        <f>'Farmed processes table'!A11</f>
        <v>Human toxicity, non-cancer</v>
      </c>
      <c r="B65" s="8" t="str">
        <f>'Farmed processes table'!B11</f>
        <v>Grow-out - feed (85%)</v>
      </c>
      <c r="C65" s="8" t="str">
        <f>'Farmed processes table'!C11</f>
        <v>Packaging - consumer (3%)</v>
      </c>
      <c r="D65" s="8" t="str">
        <f>'Farmed processes table'!D11</f>
        <v>Grow-out - well boat and vessel operations (3%)</v>
      </c>
      <c r="E65" s="8" t="str">
        <f>'Farmed processes table'!E11</f>
        <v>Juvenile - feed (2%)</v>
      </c>
      <c r="F65" s="8" t="str">
        <f>'Farmed processes table'!F11</f>
        <v>Grow-out - fish farm energy use (1%)</v>
      </c>
      <c r="G65" s="8" t="str">
        <f>'Farmed processes table'!G11</f>
        <v>---</v>
      </c>
      <c r="H65" s="8" t="str">
        <f>'Farmed processes table'!H11</f>
        <v>---</v>
      </c>
      <c r="I65" s="8"/>
      <c r="J65" s="8"/>
      <c r="K65" s="8"/>
      <c r="L65" s="8"/>
      <c r="M65" s="8"/>
      <c r="N65" s="8"/>
      <c r="O65" s="8"/>
      <c r="P65" s="8"/>
    </row>
    <row r="66" spans="1:16" ht="25.75" x14ac:dyDescent="0.35">
      <c r="A66" s="8" t="str">
        <f>'Farmed processes table'!A12</f>
        <v>Ionising radiation</v>
      </c>
      <c r="B66" s="8" t="str">
        <f>'Farmed processes table'!B12</f>
        <v>Grow-out - feed (37%)</v>
      </c>
      <c r="C66" s="8" t="str">
        <f>'Farmed processes table'!C12</f>
        <v>Grow-out - oxygen (21%)</v>
      </c>
      <c r="D66" s="8" t="str">
        <f>'Farmed processes table'!D12</f>
        <v>Juvenile - energy use (14%)</v>
      </c>
      <c r="E66" s="8" t="str">
        <f>'Farmed processes table'!E12</f>
        <v>Packaging - consumer (4%)</v>
      </c>
      <c r="F66" s="8" t="str">
        <f>'Farmed processes table'!F12</f>
        <v>Preparation - energy use (4%)</v>
      </c>
      <c r="G66" s="8" t="str">
        <f>'Farmed processes table'!G12</f>
        <v>Retailer and consumer - Fish waste (3%)</v>
      </c>
      <c r="H66" s="8" t="str">
        <f>'Farmed processes table'!H12</f>
        <v>User (3%)</v>
      </c>
      <c r="I66" s="8"/>
      <c r="J66" s="8"/>
      <c r="K66" s="8"/>
      <c r="L66" s="8"/>
      <c r="M66" s="8"/>
      <c r="N66" s="8"/>
      <c r="O66" s="8"/>
      <c r="P66" s="8"/>
    </row>
    <row r="67" spans="1:16" x14ac:dyDescent="0.35">
      <c r="A67" s="8" t="str">
        <f>'Farmed processes table'!A13</f>
        <v>Land use</v>
      </c>
      <c r="B67" s="8" t="str">
        <f>'Farmed processes table'!B13</f>
        <v>Grow-out - feed (94%)</v>
      </c>
      <c r="C67" s="8" t="str">
        <f>'Farmed processes table'!C13</f>
        <v>Juvenile - feed (3%)</v>
      </c>
      <c r="D67" s="8" t="str">
        <f>'Farmed processes table'!D13</f>
        <v>User (1%)</v>
      </c>
      <c r="E67" s="8" t="str">
        <f>'Farmed processes table'!E13</f>
        <v>---</v>
      </c>
      <c r="F67" s="8" t="str">
        <f>'Farmed processes table'!F13</f>
        <v>---</v>
      </c>
      <c r="G67" s="8" t="str">
        <f>'Farmed processes table'!G13</f>
        <v>---</v>
      </c>
      <c r="H67" s="8" t="str">
        <f>'Farmed processes table'!H13</f>
        <v>---</v>
      </c>
      <c r="I67" s="8"/>
      <c r="J67" s="8"/>
      <c r="K67" s="8"/>
      <c r="L67" s="8"/>
      <c r="M67" s="8"/>
      <c r="N67" s="8"/>
      <c r="O67" s="8"/>
      <c r="P67" s="8"/>
    </row>
    <row r="68" spans="1:16" x14ac:dyDescent="0.35">
      <c r="A68" s="8" t="str">
        <f>'Farmed processes table'!A14</f>
        <v>Ozone depletion</v>
      </c>
      <c r="B68" s="8" t="str">
        <f>'Farmed processes table'!B14</f>
        <v>Retail (84%)</v>
      </c>
      <c r="C68" s="8" t="str">
        <f>'Farmed processes table'!C14</f>
        <v>Grow-out - feed (8%)</v>
      </c>
      <c r="D68" s="8" t="str">
        <f>'Farmed processes table'!D14</f>
        <v>Grow-out - cleaning fish (4%)</v>
      </c>
      <c r="E68" s="8" t="str">
        <f>'Farmed processes table'!E14</f>
        <v>Juvenile - other (2%)</v>
      </c>
      <c r="F68" s="8" t="str">
        <f>'Farmed processes table'!F14</f>
        <v>User (2%)</v>
      </c>
      <c r="G68" s="8" t="str">
        <f>'Farmed processes table'!G14</f>
        <v>---</v>
      </c>
      <c r="H68" s="8" t="str">
        <f>'Farmed processes table'!H14</f>
        <v>---</v>
      </c>
      <c r="I68" s="8"/>
      <c r="J68" s="8"/>
      <c r="K68" s="8"/>
      <c r="L68" s="8"/>
      <c r="M68" s="8"/>
      <c r="N68" s="8"/>
      <c r="O68" s="8"/>
      <c r="P68" s="8"/>
    </row>
    <row r="69" spans="1:16" ht="25.75" x14ac:dyDescent="0.35">
      <c r="A69" s="8" t="str">
        <f>'Farmed processes table'!A15</f>
        <v>Photochemical ozone formation</v>
      </c>
      <c r="B69" s="8" t="str">
        <f>'Farmed processes table'!B15</f>
        <v>Grow-out - feed (54%)</v>
      </c>
      <c r="C69" s="8" t="str">
        <f>'Farmed processes table'!C15</f>
        <v>Grow-out - well boat and vessel operations (21%)</v>
      </c>
      <c r="D69" s="8" t="str">
        <f>'Farmed processes table'!D15</f>
        <v>Grow-out - fish farm energy use (11%)</v>
      </c>
      <c r="E69" s="8" t="str">
        <f>'Farmed processes table'!E15</f>
        <v>Packaging - consumer (3%)</v>
      </c>
      <c r="F69" s="8" t="str">
        <f>'Farmed processes table'!F15</f>
        <v>Grow-out - oxygen (3%)</v>
      </c>
      <c r="G69" s="8" t="str">
        <f>'Farmed processes table'!G15</f>
        <v>Juvenile - energy use (2%)</v>
      </c>
      <c r="H69" s="8" t="str">
        <f>'Farmed processes table'!H15</f>
        <v>Juvenile - feed (1%)</v>
      </c>
      <c r="I69" s="8"/>
      <c r="J69" s="8"/>
      <c r="K69" s="8"/>
      <c r="L69" s="8"/>
      <c r="M69" s="8"/>
      <c r="N69" s="8"/>
      <c r="O69" s="8"/>
      <c r="P69" s="8"/>
    </row>
    <row r="70" spans="1:16" ht="38.6" x14ac:dyDescent="0.35">
      <c r="A70" s="8" t="str">
        <f>'Farmed processes table'!A16</f>
        <v>Resource use, fossils</v>
      </c>
      <c r="B70" s="8" t="str">
        <f>'Farmed processes table'!B16</f>
        <v>Grow-out - feed (44%)</v>
      </c>
      <c r="C70" s="8" t="str">
        <f>'Farmed processes table'!C16</f>
        <v>Grow-out - well boat and vessel operations (9%)</v>
      </c>
      <c r="D70" s="8" t="str">
        <f>'Farmed processes table'!D16</f>
        <v>Grow-out - oxygen (8%)</v>
      </c>
      <c r="E70" s="8" t="str">
        <f>'Farmed processes table'!E16</f>
        <v>Packaging - consumer (8%)</v>
      </c>
      <c r="F70" s="8" t="str">
        <f>'Farmed processes table'!F16</f>
        <v>Juvenile - energy use (5%)</v>
      </c>
      <c r="G70" s="8" t="str">
        <f>'Farmed processes table'!G16</f>
        <v>Grow-out - fish farm energy use (5%)</v>
      </c>
      <c r="H70" s="8" t="str">
        <f>'Farmed processes table'!H16</f>
        <v>Grow-out - equipment and construction (3%)</v>
      </c>
      <c r="I70" s="8"/>
      <c r="J70" s="8"/>
      <c r="K70" s="8"/>
      <c r="L70" s="8"/>
      <c r="M70" s="8"/>
      <c r="N70" s="8"/>
      <c r="O70" s="8"/>
      <c r="P70" s="8"/>
    </row>
    <row r="71" spans="1:16" ht="25.75" x14ac:dyDescent="0.35">
      <c r="A71" s="8" t="str">
        <f>'Farmed processes table'!A17</f>
        <v>Resource use, minerals and metals</v>
      </c>
      <c r="B71" s="8" t="str">
        <f>'Farmed processes table'!B17</f>
        <v>Grow-out - equipment and construction (82%)</v>
      </c>
      <c r="C71" s="8" t="str">
        <f>'Farmed processes table'!C17</f>
        <v>Grow-out - feed (7%)</v>
      </c>
      <c r="D71" s="8" t="str">
        <f>'Farmed processes table'!D17</f>
        <v>Juveniles - constrution and equipment (4%)</v>
      </c>
      <c r="E71" s="8" t="str">
        <f>'Farmed processes table'!E17</f>
        <v>Grow-out - other (2%)</v>
      </c>
      <c r="F71" s="8" t="str">
        <f>'Farmed processes table'!F17</f>
        <v>Grow-out - oxygen (1%)</v>
      </c>
      <c r="G71" s="8" t="str">
        <f>'Farmed processes table'!G17</f>
        <v>---</v>
      </c>
      <c r="H71" s="8" t="str">
        <f>'Farmed processes table'!H17</f>
        <v>---</v>
      </c>
      <c r="I71" s="8"/>
      <c r="J71" s="8"/>
      <c r="K71" s="8"/>
      <c r="L71" s="8"/>
      <c r="M71" s="8"/>
      <c r="N71" s="8"/>
      <c r="O71" s="8"/>
      <c r="P71" s="8"/>
    </row>
    <row r="72" spans="1:16" ht="25.75" x14ac:dyDescent="0.35">
      <c r="A72" s="8" t="str">
        <f>'Farmed processes table'!A18</f>
        <v>Water use</v>
      </c>
      <c r="B72" s="8" t="str">
        <f>'Farmed processes table'!B18</f>
        <v>Grow-out - feed (42%)</v>
      </c>
      <c r="C72" s="8" t="str">
        <f>'Farmed processes table'!C18</f>
        <v>Juvenile - other (21%)</v>
      </c>
      <c r="D72" s="8" t="str">
        <f>'Farmed processes table'!D18</f>
        <v>Grow-out - oxygen (12%)</v>
      </c>
      <c r="E72" s="8" t="str">
        <f>'Farmed processes table'!E18</f>
        <v>Packaging - consumer (5%)</v>
      </c>
      <c r="F72" s="8" t="str">
        <f>'Farmed processes table'!F18</f>
        <v>User (4%)</v>
      </c>
      <c r="G72" s="8" t="str">
        <f>'Farmed processes table'!G18</f>
        <v>Juvenile - energy use (3%)</v>
      </c>
      <c r="H72" s="8" t="str">
        <f>'Farmed processes table'!H18</f>
        <v>Grow-out - other (3%)</v>
      </c>
      <c r="I72" s="8"/>
      <c r="J72" s="8"/>
      <c r="K72" s="8"/>
      <c r="L72" s="8"/>
      <c r="M72" s="8"/>
      <c r="N72" s="8"/>
      <c r="O72" s="8"/>
      <c r="P72" s="8"/>
    </row>
  </sheetData>
  <mergeCells count="2">
    <mergeCell ref="A2:B2"/>
    <mergeCell ref="A17:K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9C72-78A7-4188-BC46-F460DEF3E7EB}">
  <sheetPr>
    <tabColor theme="6"/>
  </sheetPr>
  <dimension ref="A4:V92"/>
  <sheetViews>
    <sheetView zoomScale="80" zoomScaleNormal="80" workbookViewId="0">
      <selection activeCell="D63" sqref="D63"/>
    </sheetView>
  </sheetViews>
  <sheetFormatPr baseColWidth="10" defaultColWidth="9" defaultRowHeight="12.9" x14ac:dyDescent="0.35"/>
  <cols>
    <col min="1" max="1" width="53.36328125" customWidth="1"/>
    <col min="2" max="2" width="32.1796875" customWidth="1"/>
    <col min="3" max="3" width="31" customWidth="1"/>
    <col min="4" max="4" width="32.453125" customWidth="1"/>
    <col min="5" max="5" width="15.36328125" customWidth="1"/>
    <col min="6" max="6" width="21.36328125" customWidth="1"/>
    <col min="7" max="7" width="18.81640625" customWidth="1"/>
    <col min="8" max="8" width="34.6328125" customWidth="1"/>
    <col min="9" max="9" width="21.6328125" customWidth="1"/>
    <col min="12" max="12" width="13.36328125" customWidth="1"/>
    <col min="13" max="13" width="18.81640625" customWidth="1"/>
  </cols>
  <sheetData>
    <row r="4" spans="1:6" ht="28.5" customHeight="1" x14ac:dyDescent="0.35">
      <c r="A4" s="44" t="s">
        <v>15</v>
      </c>
      <c r="B4" s="45" t="s">
        <v>16</v>
      </c>
      <c r="C4" s="11" t="s">
        <v>17</v>
      </c>
      <c r="D4" s="43" t="s">
        <v>18</v>
      </c>
    </row>
    <row r="5" spans="1:6" x14ac:dyDescent="0.35">
      <c r="A5" s="9" t="str">
        <f>_xlfn.XLOOKUP(LARGE($C$42:$C$57,$D5),$C$42:$C$57,$A$42:$A$57,"NA",0,1)</f>
        <v>Climate change</v>
      </c>
      <c r="B5" s="65">
        <f>C5/SUM($C$42:$C$57)</f>
        <v>0.25531332776502191</v>
      </c>
      <c r="C5" s="64">
        <f>_xlfn.XLOOKUP(LARGE($C$42:$C$57,$D5),$C$42:$C$57,$C$42:$C$57,"NA",0,1)</f>
        <v>170.08095</v>
      </c>
      <c r="D5" s="42">
        <v>1</v>
      </c>
      <c r="F5" s="97"/>
    </row>
    <row r="6" spans="1:6" x14ac:dyDescent="0.35">
      <c r="A6" s="9" t="str">
        <f t="shared" ref="A6:A14" si="0">_xlfn.XLOOKUP(LARGE($C$42:$C$57,$D6),$C$42:$C$57,$A$42:$A$57,"NA",0,1)</f>
        <v>Resource use, fossils</v>
      </c>
      <c r="B6" s="65">
        <f t="shared" ref="B6:B14" si="1">C6/SUM($C$42:$C$57)</f>
        <v>0.19888115629645833</v>
      </c>
      <c r="C6" s="64">
        <f>_xlfn.XLOOKUP(LARGE($C$42:$C$57,$D6),$C$42:$C$57,$C$42:$C$57,"NA",0,1)</f>
        <v>132.48777999999999</v>
      </c>
      <c r="D6" s="42">
        <v>2</v>
      </c>
      <c r="F6" s="97"/>
    </row>
    <row r="7" spans="1:6" x14ac:dyDescent="0.35">
      <c r="A7" s="9" t="str">
        <f t="shared" si="0"/>
        <v>Particulate Matter</v>
      </c>
      <c r="B7" s="65">
        <f t="shared" si="1"/>
        <v>0.17593223705571123</v>
      </c>
      <c r="C7" s="64">
        <f t="shared" ref="C7:C14" si="2">_xlfn.XLOOKUP(LARGE($C$42:$C$57,$D7),$C$42:$C$57,$C$42:$C$57,"NA",0,1)</f>
        <v>117.2</v>
      </c>
      <c r="D7" s="42">
        <v>3</v>
      </c>
      <c r="F7" s="97"/>
    </row>
    <row r="8" spans="1:6" x14ac:dyDescent="0.35">
      <c r="A8" s="9" t="str">
        <f t="shared" si="0"/>
        <v>Photochemical ozone formation</v>
      </c>
      <c r="B8" s="65">
        <f t="shared" si="1"/>
        <v>8.723789116573559E-2</v>
      </c>
      <c r="C8" s="64">
        <f t="shared" si="2"/>
        <v>58.114879999999999</v>
      </c>
      <c r="D8" s="42">
        <v>4</v>
      </c>
      <c r="F8" s="97"/>
    </row>
    <row r="9" spans="1:6" x14ac:dyDescent="0.35">
      <c r="A9" s="9" t="str">
        <f t="shared" si="0"/>
        <v>Acidification</v>
      </c>
      <c r="B9" s="65">
        <f t="shared" si="1"/>
        <v>6.6408036690988659E-2</v>
      </c>
      <c r="C9" s="64">
        <f t="shared" si="2"/>
        <v>44.238748000000001</v>
      </c>
      <c r="D9" s="42">
        <v>5</v>
      </c>
      <c r="F9" s="97"/>
    </row>
    <row r="10" spans="1:6" x14ac:dyDescent="0.35">
      <c r="A10" s="9" t="str">
        <f t="shared" si="0"/>
        <v>Eutrophication, terrestrial</v>
      </c>
      <c r="B10" s="65">
        <f t="shared" si="1"/>
        <v>5.9502387154121671E-2</v>
      </c>
      <c r="C10" s="64">
        <f t="shared" si="2"/>
        <v>39.638441999999998</v>
      </c>
      <c r="D10" s="42">
        <v>6</v>
      </c>
      <c r="F10" s="97"/>
    </row>
    <row r="11" spans="1:6" x14ac:dyDescent="0.35">
      <c r="A11" s="9" t="str">
        <f t="shared" si="0"/>
        <v>Eutrophication, marine</v>
      </c>
      <c r="B11" s="65">
        <f t="shared" si="1"/>
        <v>4.0799052048525249E-2</v>
      </c>
      <c r="C11" s="64">
        <f t="shared" si="2"/>
        <v>27.178923999999999</v>
      </c>
      <c r="D11" s="42">
        <v>7</v>
      </c>
      <c r="F11" s="97"/>
    </row>
    <row r="12" spans="1:6" x14ac:dyDescent="0.35">
      <c r="A12" s="9" t="str">
        <f t="shared" si="0"/>
        <v>Ecotoxicity, freshwater</v>
      </c>
      <c r="B12" s="65">
        <f t="shared" si="1"/>
        <v>3.7977453232431041E-2</v>
      </c>
      <c r="C12" s="64">
        <f t="shared" si="2"/>
        <v>25.299272000000002</v>
      </c>
      <c r="D12" s="42">
        <v>8</v>
      </c>
      <c r="F12" s="97"/>
    </row>
    <row r="13" spans="1:6" x14ac:dyDescent="0.35">
      <c r="A13" s="9" t="str">
        <f t="shared" si="0"/>
        <v>Water use</v>
      </c>
      <c r="B13" s="65">
        <f t="shared" si="1"/>
        <v>2.7447411971178587E-2</v>
      </c>
      <c r="C13" s="64">
        <f t="shared" si="2"/>
        <v>18.284521000000002</v>
      </c>
      <c r="D13" s="42">
        <v>9</v>
      </c>
      <c r="F13" s="97"/>
    </row>
    <row r="14" spans="1:6" x14ac:dyDescent="0.35">
      <c r="A14" s="9" t="str">
        <f t="shared" si="0"/>
        <v>Human toxicity, non-cancer</v>
      </c>
      <c r="B14" s="65">
        <f t="shared" si="1"/>
        <v>1.169129685310887E-2</v>
      </c>
      <c r="C14" s="64">
        <f t="shared" si="2"/>
        <v>7.7883395000000002</v>
      </c>
      <c r="D14" s="42">
        <v>10</v>
      </c>
      <c r="F14" s="97"/>
    </row>
    <row r="15" spans="1:6" x14ac:dyDescent="0.35">
      <c r="A15" s="9"/>
      <c r="B15" s="65"/>
      <c r="C15" s="64"/>
      <c r="D15" s="42"/>
    </row>
    <row r="16" spans="1:6" x14ac:dyDescent="0.35">
      <c r="A16" s="9"/>
      <c r="B16" s="65"/>
      <c r="C16" s="64"/>
      <c r="D16" s="42"/>
    </row>
    <row r="17" spans="1:4" x14ac:dyDescent="0.35">
      <c r="A17" s="9"/>
      <c r="B17" s="65"/>
      <c r="C17" s="64"/>
      <c r="D17" s="42"/>
    </row>
    <row r="18" spans="1:4" x14ac:dyDescent="0.35">
      <c r="A18" s="9"/>
      <c r="B18" s="65"/>
      <c r="C18" s="64"/>
      <c r="D18" s="42"/>
    </row>
    <row r="19" spans="1:4" x14ac:dyDescent="0.35">
      <c r="A19" s="9"/>
      <c r="B19" s="65"/>
      <c r="C19" s="64"/>
      <c r="D19" s="42"/>
    </row>
    <row r="20" spans="1:4" ht="25.75" x14ac:dyDescent="0.35">
      <c r="A20" s="73" t="s">
        <v>19</v>
      </c>
      <c r="B20" s="65">
        <f>SUM(B5:B14)</f>
        <v>0.9611902502332812</v>
      </c>
      <c r="C20" s="1"/>
      <c r="D20" s="3"/>
    </row>
    <row r="24" spans="1:4" s="82" customFormat="1" x14ac:dyDescent="0.35">
      <c r="A24" s="176" t="s">
        <v>20</v>
      </c>
    </row>
    <row r="25" spans="1:4" ht="13.5" customHeight="1" x14ac:dyDescent="0.35"/>
    <row r="26" spans="1:4" x14ac:dyDescent="0.35">
      <c r="A26" t="s">
        <v>21</v>
      </c>
      <c r="B26" t="s">
        <v>22</v>
      </c>
    </row>
    <row r="27" spans="1:4" x14ac:dyDescent="0.35">
      <c r="A27" t="s">
        <v>23</v>
      </c>
      <c r="B27" t="s">
        <v>24</v>
      </c>
    </row>
    <row r="28" spans="1:4" x14ac:dyDescent="0.35">
      <c r="A28" t="s">
        <v>25</v>
      </c>
      <c r="B28" t="s">
        <v>26</v>
      </c>
    </row>
    <row r="29" spans="1:4" x14ac:dyDescent="0.35">
      <c r="A29" t="s">
        <v>27</v>
      </c>
      <c r="B29" t="s">
        <v>28</v>
      </c>
    </row>
    <row r="30" spans="1:4" x14ac:dyDescent="0.35">
      <c r="A30" t="s">
        <v>29</v>
      </c>
      <c r="B30" t="s">
        <v>30</v>
      </c>
    </row>
    <row r="31" spans="1:4" x14ac:dyDescent="0.35">
      <c r="A31" t="s">
        <v>31</v>
      </c>
      <c r="B31" t="s">
        <v>32</v>
      </c>
    </row>
    <row r="32" spans="1:4" x14ac:dyDescent="0.35">
      <c r="A32" t="s">
        <v>33</v>
      </c>
      <c r="B32" t="s">
        <v>34</v>
      </c>
    </row>
    <row r="33" spans="1:22" x14ac:dyDescent="0.35">
      <c r="A33" t="s">
        <v>35</v>
      </c>
      <c r="B33" t="s">
        <v>36</v>
      </c>
    </row>
    <row r="34" spans="1:22" x14ac:dyDescent="0.35">
      <c r="A34" t="s">
        <v>37</v>
      </c>
      <c r="B34" t="s">
        <v>36</v>
      </c>
    </row>
    <row r="35" spans="1:22" x14ac:dyDescent="0.35">
      <c r="A35" t="s">
        <v>38</v>
      </c>
      <c r="B35" t="s">
        <v>36</v>
      </c>
    </row>
    <row r="36" spans="1:22" x14ac:dyDescent="0.35">
      <c r="A36" t="s">
        <v>39</v>
      </c>
      <c r="B36" t="s">
        <v>36</v>
      </c>
    </row>
    <row r="37" spans="1:22" x14ac:dyDescent="0.35">
      <c r="A37" t="s">
        <v>40</v>
      </c>
      <c r="B37" t="s">
        <v>41</v>
      </c>
    </row>
    <row r="38" spans="1:22" x14ac:dyDescent="0.35">
      <c r="A38" t="s">
        <v>42</v>
      </c>
      <c r="B38" t="s">
        <v>43</v>
      </c>
    </row>
    <row r="40" spans="1:22" ht="14.6" x14ac:dyDescent="0.35">
      <c r="A40" t="s">
        <v>41</v>
      </c>
      <c r="B40" t="s">
        <v>44</v>
      </c>
      <c r="C40" s="114" t="s">
        <v>45</v>
      </c>
      <c r="D40" s="114" t="s">
        <v>3</v>
      </c>
      <c r="E40" s="114" t="s">
        <v>46</v>
      </c>
      <c r="F40" s="115" t="s">
        <v>47</v>
      </c>
      <c r="G40" s="114" t="s">
        <v>13</v>
      </c>
      <c r="H40" s="115" t="s">
        <v>234</v>
      </c>
      <c r="I40" s="52"/>
      <c r="K40" s="52"/>
      <c r="L40" s="52"/>
      <c r="O40" s="52"/>
      <c r="P40" s="52"/>
      <c r="Q40" s="52"/>
      <c r="R40" s="52"/>
      <c r="S40" s="52"/>
      <c r="T40" s="52"/>
      <c r="U40" s="52"/>
      <c r="V40" s="52"/>
    </row>
    <row r="41" spans="1:22" ht="14.6" x14ac:dyDescent="0.35">
      <c r="A41" t="s">
        <v>45</v>
      </c>
      <c r="B41" t="s">
        <v>48</v>
      </c>
      <c r="C41" s="116">
        <f>C76*1000*1000</f>
        <v>666.16558000000009</v>
      </c>
      <c r="D41" s="116">
        <f>E76*1000*1000</f>
        <v>462.98017000000004</v>
      </c>
      <c r="E41" s="116">
        <f>F76*1000*1000+H41</f>
        <v>164.37483799999998</v>
      </c>
      <c r="F41" s="116">
        <f t="shared" ref="F41" si="3">G76*1000*1000</f>
        <v>46.597044999999994</v>
      </c>
      <c r="G41" s="116">
        <f>H76*1000*1000</f>
        <v>-7.786472400000001</v>
      </c>
      <c r="H41" s="117">
        <f>D76*1000*1000</f>
        <v>9.4292079999999991</v>
      </c>
      <c r="I41" s="52"/>
      <c r="K41" s="52"/>
      <c r="L41" s="52"/>
      <c r="O41" s="52"/>
      <c r="P41" s="52"/>
      <c r="Q41" s="52"/>
      <c r="R41" s="52"/>
      <c r="T41" s="52"/>
      <c r="U41" s="52"/>
      <c r="V41" s="52"/>
    </row>
    <row r="42" spans="1:22" ht="14.6" x14ac:dyDescent="0.35">
      <c r="A42" t="s">
        <v>49</v>
      </c>
      <c r="B42" t="s">
        <v>48</v>
      </c>
      <c r="C42" s="116">
        <f t="shared" ref="C42:C57" si="4">C77*1000*1000</f>
        <v>44.238748000000001</v>
      </c>
      <c r="D42" s="116">
        <f t="shared" ref="D42:F42" si="5">E77*1000*1000</f>
        <v>35.179250000000003</v>
      </c>
      <c r="E42" s="116">
        <f t="shared" ref="E42:E57" si="6">F77*1000*1000+H42</f>
        <v>8.2936066300000011</v>
      </c>
      <c r="F42" s="116">
        <f t="shared" si="5"/>
        <v>1.3005856</v>
      </c>
      <c r="G42" s="116">
        <f t="shared" ref="G42:G57" si="7">H77*1000*1000+H42</f>
        <v>-0.20507491999999988</v>
      </c>
      <c r="H42" s="117">
        <f t="shared" ref="H42:H57" si="8">D77*1000*1000</f>
        <v>0.32961963</v>
      </c>
      <c r="K42" s="52"/>
      <c r="L42" s="52"/>
      <c r="O42" s="52"/>
      <c r="Q42" s="52"/>
      <c r="R42" s="52"/>
      <c r="T42" s="52"/>
      <c r="V42" s="52"/>
    </row>
    <row r="43" spans="1:22" ht="14.6" x14ac:dyDescent="0.35">
      <c r="A43" t="s">
        <v>50</v>
      </c>
      <c r="B43" t="s">
        <v>48</v>
      </c>
      <c r="C43" s="116">
        <f t="shared" si="4"/>
        <v>170.08095</v>
      </c>
      <c r="D43" s="116">
        <f t="shared" ref="D43:F43" si="9">E78*1000*1000</f>
        <v>91.856127000000015</v>
      </c>
      <c r="E43" s="116">
        <f t="shared" si="6"/>
        <v>55.234901499999999</v>
      </c>
      <c r="F43" s="116">
        <f t="shared" si="9"/>
        <v>22.834219000000001</v>
      </c>
      <c r="G43" s="116">
        <f t="shared" si="7"/>
        <v>3.3952570600000005</v>
      </c>
      <c r="H43" s="117">
        <f t="shared" si="8"/>
        <v>3.2395535000000004</v>
      </c>
      <c r="I43" s="52"/>
      <c r="K43" s="52"/>
      <c r="L43" s="52"/>
      <c r="O43" s="52"/>
      <c r="P43" s="52"/>
      <c r="Q43" s="52"/>
      <c r="R43" s="52"/>
      <c r="S43" s="52"/>
      <c r="T43" s="52"/>
      <c r="U43" s="52"/>
      <c r="V43" s="52"/>
    </row>
    <row r="44" spans="1:22" ht="14.6" x14ac:dyDescent="0.35">
      <c r="A44" t="s">
        <v>51</v>
      </c>
      <c r="B44" t="s">
        <v>48</v>
      </c>
      <c r="C44" s="116">
        <f t="shared" si="4"/>
        <v>25.299272000000002</v>
      </c>
      <c r="D44" s="116">
        <f t="shared" ref="D44:F44" si="10">E79*1000*1000</f>
        <v>16.481470999999999</v>
      </c>
      <c r="E44" s="116">
        <f t="shared" si="6"/>
        <v>5.32346992</v>
      </c>
      <c r="F44" s="116">
        <f t="shared" si="10"/>
        <v>3.4923606</v>
      </c>
      <c r="G44" s="116">
        <f t="shared" si="7"/>
        <v>0.29967483700000003</v>
      </c>
      <c r="H44" s="117">
        <f t="shared" si="8"/>
        <v>0.29770412000000002</v>
      </c>
      <c r="I44" s="52"/>
      <c r="K44" s="52"/>
      <c r="L44" s="52"/>
      <c r="O44" s="52"/>
      <c r="P44" s="52"/>
      <c r="Q44" s="52"/>
      <c r="R44" s="52"/>
      <c r="S44" s="52"/>
      <c r="T44" s="52"/>
      <c r="U44" s="52"/>
      <c r="V44" s="52"/>
    </row>
    <row r="45" spans="1:22" ht="14.6" x14ac:dyDescent="0.35">
      <c r="A45" t="s">
        <v>52</v>
      </c>
      <c r="B45" t="s">
        <v>48</v>
      </c>
      <c r="C45" s="116">
        <f t="shared" si="4"/>
        <v>117.2</v>
      </c>
      <c r="D45" s="116">
        <f t="shared" ref="D45:F45" si="11">E80*1000*1000</f>
        <v>101.65412999999999</v>
      </c>
      <c r="E45" s="116">
        <f t="shared" si="6"/>
        <v>14.332153559999998</v>
      </c>
      <c r="F45" s="116">
        <f t="shared" si="11"/>
        <v>1.9841644000000003</v>
      </c>
      <c r="G45" s="116">
        <f t="shared" si="7"/>
        <v>-0.33664313000000001</v>
      </c>
      <c r="H45" s="117">
        <f t="shared" si="8"/>
        <v>0.43380856000000001</v>
      </c>
      <c r="K45" s="52"/>
      <c r="L45" s="52"/>
      <c r="O45" s="52"/>
      <c r="P45" s="52"/>
      <c r="Q45" s="52"/>
      <c r="R45" s="52"/>
      <c r="S45" s="52"/>
      <c r="T45" s="52"/>
      <c r="U45" s="52"/>
      <c r="V45" s="52"/>
    </row>
    <row r="46" spans="1:22" ht="14.6" x14ac:dyDescent="0.35">
      <c r="A46" t="s">
        <v>53</v>
      </c>
      <c r="B46" t="s">
        <v>48</v>
      </c>
      <c r="C46" s="116">
        <f t="shared" si="4"/>
        <v>27.178923999999999</v>
      </c>
      <c r="D46" s="116">
        <f t="shared" ref="D46:F46" si="12">E81*1000*1000</f>
        <v>22.274110999999998</v>
      </c>
      <c r="E46" s="116">
        <f t="shared" si="6"/>
        <v>3.6140587219999998</v>
      </c>
      <c r="F46" s="116">
        <f t="shared" si="12"/>
        <v>1.0875440999999999</v>
      </c>
      <c r="G46" s="116">
        <f t="shared" si="7"/>
        <v>0.292768682</v>
      </c>
      <c r="H46" s="117">
        <f t="shared" si="8"/>
        <v>8.955882200000001E-2</v>
      </c>
      <c r="I46" s="52"/>
      <c r="K46" s="52"/>
      <c r="L46" s="52"/>
      <c r="O46" s="52"/>
      <c r="P46" s="52"/>
      <c r="Q46" s="52"/>
      <c r="R46" s="52"/>
      <c r="S46" s="52"/>
      <c r="T46" s="52"/>
      <c r="U46" s="52"/>
      <c r="V46" s="52"/>
    </row>
    <row r="47" spans="1:22" ht="14.6" x14ac:dyDescent="0.35">
      <c r="A47" t="s">
        <v>54</v>
      </c>
      <c r="B47" t="s">
        <v>48</v>
      </c>
      <c r="C47" s="116">
        <f t="shared" si="4"/>
        <v>2.3066716000000005</v>
      </c>
      <c r="D47" s="116">
        <f t="shared" ref="D47:F47" si="13">E82*1000*1000</f>
        <v>0.69337458000000007</v>
      </c>
      <c r="E47" s="116">
        <f t="shared" si="6"/>
        <v>0.92503134800000009</v>
      </c>
      <c r="F47" s="116">
        <f t="shared" si="13"/>
        <v>0.20437077000000001</v>
      </c>
      <c r="G47" s="116">
        <f t="shared" si="7"/>
        <v>0.576557078</v>
      </c>
      <c r="H47" s="117">
        <f t="shared" si="8"/>
        <v>9.2662177999999998E-2</v>
      </c>
      <c r="K47" s="52"/>
      <c r="L47" s="52"/>
      <c r="O47" s="52"/>
      <c r="P47" s="52"/>
      <c r="Q47" s="52"/>
      <c r="R47" s="52"/>
      <c r="T47" s="52"/>
      <c r="U47" s="52"/>
      <c r="V47" s="52"/>
    </row>
    <row r="48" spans="1:22" ht="14.6" x14ac:dyDescent="0.35">
      <c r="A48" t="s">
        <v>55</v>
      </c>
      <c r="B48" t="s">
        <v>48</v>
      </c>
      <c r="C48" s="116">
        <f t="shared" si="4"/>
        <v>39.638441999999998</v>
      </c>
      <c r="D48" s="116">
        <f t="shared" ref="D48:F48" si="14">E83*1000*1000</f>
        <v>34.406644999999997</v>
      </c>
      <c r="E48" s="116">
        <f t="shared" si="6"/>
        <v>4.5395558100000004</v>
      </c>
      <c r="F48" s="116">
        <f t="shared" si="14"/>
        <v>0.74346208999999996</v>
      </c>
      <c r="G48" s="116">
        <f t="shared" si="7"/>
        <v>8.4752918000000024E-2</v>
      </c>
      <c r="H48" s="117">
        <f t="shared" si="8"/>
        <v>0.13597361000000002</v>
      </c>
      <c r="K48" s="52"/>
      <c r="L48" s="52"/>
      <c r="O48" s="52"/>
      <c r="P48" s="52"/>
      <c r="Q48" s="52"/>
      <c r="R48" s="52"/>
      <c r="S48" s="52"/>
      <c r="T48" s="52"/>
      <c r="U48" s="52"/>
      <c r="V48" s="52"/>
    </row>
    <row r="49" spans="1:22" ht="14.6" x14ac:dyDescent="0.35">
      <c r="A49" t="s">
        <v>56</v>
      </c>
      <c r="B49" t="s">
        <v>48</v>
      </c>
      <c r="C49" s="116">
        <f t="shared" si="4"/>
        <v>2.6141144999999999</v>
      </c>
      <c r="D49" s="116">
        <f t="shared" ref="D49:F49" si="15">E84*1000*1000</f>
        <v>1.4898584000000001</v>
      </c>
      <c r="E49" s="116">
        <f t="shared" si="6"/>
        <v>1.025697093</v>
      </c>
      <c r="F49" s="116">
        <f t="shared" si="15"/>
        <v>0.11597597</v>
      </c>
      <c r="G49" s="116">
        <f t="shared" si="7"/>
        <v>2.4898515000000003E-2</v>
      </c>
      <c r="H49" s="117">
        <f t="shared" si="8"/>
        <v>4.2315483000000001E-2</v>
      </c>
      <c r="I49" s="52"/>
      <c r="K49" s="52"/>
      <c r="L49" s="52"/>
      <c r="O49" s="52"/>
      <c r="P49" s="52"/>
      <c r="Q49" s="52"/>
      <c r="R49" s="52"/>
      <c r="S49" s="52"/>
      <c r="T49" s="52"/>
      <c r="U49" s="52"/>
      <c r="V49" s="52"/>
    </row>
    <row r="50" spans="1:22" ht="14.6" x14ac:dyDescent="0.35">
      <c r="A50" t="s">
        <v>57</v>
      </c>
      <c r="B50" t="s">
        <v>48</v>
      </c>
      <c r="C50" s="116">
        <f t="shared" si="4"/>
        <v>7.7883395000000002</v>
      </c>
      <c r="D50" s="116">
        <f t="shared" ref="D50:F50" si="16">E85*1000*1000</f>
        <v>4.8805116000000002</v>
      </c>
      <c r="E50" s="116">
        <f t="shared" si="6"/>
        <v>2.3018991520000003</v>
      </c>
      <c r="F50" s="116">
        <f t="shared" si="16"/>
        <v>0.33692316999999999</v>
      </c>
      <c r="G50" s="116">
        <f t="shared" si="7"/>
        <v>0.35504895199999997</v>
      </c>
      <c r="H50" s="117">
        <f t="shared" si="8"/>
        <v>8.6043451999999992E-2</v>
      </c>
      <c r="I50" s="52"/>
      <c r="K50" s="52"/>
      <c r="L50" s="52"/>
      <c r="O50" s="52"/>
      <c r="P50" s="52"/>
      <c r="Q50" s="52"/>
      <c r="R50" s="52"/>
      <c r="S50" s="52"/>
      <c r="T50" s="52"/>
      <c r="U50" s="52"/>
      <c r="V50" s="52"/>
    </row>
    <row r="51" spans="1:22" ht="14.6" x14ac:dyDescent="0.35">
      <c r="A51" t="s">
        <v>58</v>
      </c>
      <c r="B51" t="s">
        <v>48</v>
      </c>
      <c r="C51" s="116">
        <f t="shared" si="4"/>
        <v>4.1527248999999999</v>
      </c>
      <c r="D51" s="116">
        <f t="shared" ref="D51:F51" si="17">E86*1000*1000</f>
        <v>0.35187214</v>
      </c>
      <c r="E51" s="116">
        <f t="shared" si="6"/>
        <v>3.3587559200000001</v>
      </c>
      <c r="F51" s="116">
        <f t="shared" si="17"/>
        <v>1.2543993000000002</v>
      </c>
      <c r="G51" s="116">
        <f t="shared" si="7"/>
        <v>-0.64400206000000004</v>
      </c>
      <c r="H51" s="117">
        <f t="shared" si="8"/>
        <v>0.16830042000000001</v>
      </c>
      <c r="I51" s="52"/>
      <c r="K51" s="52"/>
      <c r="L51" s="52"/>
      <c r="O51" s="52"/>
      <c r="P51" s="52"/>
      <c r="Q51" s="52"/>
      <c r="R51" s="52"/>
      <c r="S51" s="52"/>
      <c r="T51" s="52"/>
      <c r="U51" s="52"/>
      <c r="V51" s="52"/>
    </row>
    <row r="52" spans="1:22" ht="14.6" x14ac:dyDescent="0.35">
      <c r="A52" t="s">
        <v>59</v>
      </c>
      <c r="B52" t="s">
        <v>48</v>
      </c>
      <c r="C52" s="116">
        <f t="shared" si="4"/>
        <v>7.6276723999999998</v>
      </c>
      <c r="D52" s="116">
        <f t="shared" ref="D52:F52" si="18">E87*1000*1000</f>
        <v>3.6058674999999996</v>
      </c>
      <c r="E52" s="116">
        <f t="shared" si="6"/>
        <v>2.7318814419999997</v>
      </c>
      <c r="F52" s="116">
        <f t="shared" si="18"/>
        <v>1.2925697999999999</v>
      </c>
      <c r="G52" s="116">
        <f t="shared" si="7"/>
        <v>1.7099697400000002E-2</v>
      </c>
      <c r="H52" s="117">
        <f t="shared" si="8"/>
        <v>1.9746042000000002E-2</v>
      </c>
      <c r="I52" s="52"/>
      <c r="K52" s="52"/>
      <c r="L52" s="52"/>
      <c r="O52" s="52"/>
      <c r="P52" s="52"/>
      <c r="Q52" s="52"/>
      <c r="R52" s="52"/>
      <c r="S52" s="52"/>
      <c r="T52" s="52"/>
      <c r="U52" s="52"/>
      <c r="V52" s="52"/>
    </row>
    <row r="53" spans="1:22" ht="14.6" x14ac:dyDescent="0.35">
      <c r="A53" t="s">
        <v>60</v>
      </c>
      <c r="B53" t="s">
        <v>48</v>
      </c>
      <c r="C53" s="116">
        <f t="shared" si="4"/>
        <v>5.2850258999999991</v>
      </c>
      <c r="D53" s="116">
        <f t="shared" ref="D53:F53" si="19">E88*1000*1000</f>
        <v>4.9631811999999993</v>
      </c>
      <c r="E53" s="116">
        <f t="shared" si="6"/>
        <v>2.7847399630000001E-3</v>
      </c>
      <c r="F53" s="116">
        <f t="shared" si="19"/>
        <v>0.31912559000000001</v>
      </c>
      <c r="G53" s="116">
        <f t="shared" si="7"/>
        <v>-7.5078570000000123E-6</v>
      </c>
      <c r="H53" s="117">
        <f t="shared" si="8"/>
        <v>5.8107062999999997E-5</v>
      </c>
      <c r="K53" s="52"/>
      <c r="L53" s="52"/>
      <c r="O53" s="52"/>
      <c r="Q53" s="52"/>
      <c r="R53" s="52"/>
      <c r="T53" s="52"/>
      <c r="U53" s="52"/>
    </row>
    <row r="54" spans="1:22" ht="14.6" x14ac:dyDescent="0.35">
      <c r="A54" t="s">
        <v>61</v>
      </c>
      <c r="B54" t="s">
        <v>48</v>
      </c>
      <c r="C54" s="116">
        <f t="shared" si="4"/>
        <v>58.114879999999999</v>
      </c>
      <c r="D54" s="116">
        <f t="shared" ref="D54:F54" si="20">E89*1000*1000</f>
        <v>50.159235999999993</v>
      </c>
      <c r="E54" s="116">
        <f t="shared" si="6"/>
        <v>7.0827533599999999</v>
      </c>
      <c r="F54" s="116">
        <f t="shared" si="20"/>
        <v>0.91058921999999998</v>
      </c>
      <c r="G54" s="116">
        <f t="shared" si="7"/>
        <v>0.20721530499999996</v>
      </c>
      <c r="H54" s="117">
        <f t="shared" si="8"/>
        <v>0.24491435999999997</v>
      </c>
      <c r="K54" s="52"/>
      <c r="L54" s="52"/>
      <c r="O54" s="52"/>
      <c r="P54" s="52"/>
      <c r="Q54" s="52"/>
      <c r="R54" s="52"/>
      <c r="S54" s="52"/>
      <c r="T54" s="52"/>
      <c r="U54" s="52"/>
      <c r="V54" s="52"/>
    </row>
    <row r="55" spans="1:22" ht="14.6" x14ac:dyDescent="0.35">
      <c r="A55" t="s">
        <v>62</v>
      </c>
      <c r="B55" t="s">
        <v>48</v>
      </c>
      <c r="C55" s="116">
        <f t="shared" si="4"/>
        <v>132.48777999999999</v>
      </c>
      <c r="D55" s="116">
        <f t="shared" ref="D55:F55" si="21">E90*1000*1000</f>
        <v>89.804788000000016</v>
      </c>
      <c r="E55" s="116">
        <f t="shared" si="6"/>
        <v>42.064179299999999</v>
      </c>
      <c r="F55" s="116">
        <f t="shared" si="21"/>
        <v>8.0246052999999993</v>
      </c>
      <c r="G55" s="116">
        <f t="shared" si="7"/>
        <v>-4.2968981999999993</v>
      </c>
      <c r="H55" s="117">
        <f t="shared" si="8"/>
        <v>3.1088903000000001</v>
      </c>
      <c r="I55" s="52"/>
      <c r="K55" s="52"/>
      <c r="L55" s="52"/>
      <c r="O55" s="52"/>
      <c r="P55" s="52"/>
      <c r="Q55" s="52"/>
      <c r="R55" s="52"/>
      <c r="S55" s="52"/>
      <c r="T55" s="52"/>
      <c r="U55" s="52"/>
      <c r="V55" s="52"/>
    </row>
    <row r="56" spans="1:22" ht="14.6" x14ac:dyDescent="0.35">
      <c r="A56" t="s">
        <v>63</v>
      </c>
      <c r="B56" t="s">
        <v>48</v>
      </c>
      <c r="C56" s="116">
        <f t="shared" si="4"/>
        <v>3.8675099999999998</v>
      </c>
      <c r="D56" s="116">
        <f t="shared" ref="D56:F56" si="22">E91*1000*1000</f>
        <v>2.3556125000000003</v>
      </c>
      <c r="E56" s="116">
        <f t="shared" si="6"/>
        <v>0.91455411000000009</v>
      </c>
      <c r="F56" s="116">
        <f t="shared" si="22"/>
        <v>0.53029808999999994</v>
      </c>
      <c r="G56" s="116">
        <f t="shared" si="7"/>
        <v>0.42160769300000001</v>
      </c>
      <c r="H56" s="117">
        <f t="shared" si="8"/>
        <v>0.35456243000000004</v>
      </c>
    </row>
    <row r="57" spans="1:22" ht="14.6" x14ac:dyDescent="0.35">
      <c r="A57" t="s">
        <v>64</v>
      </c>
      <c r="B57" t="s">
        <v>48</v>
      </c>
      <c r="C57" s="116">
        <f t="shared" si="4"/>
        <v>18.284521000000002</v>
      </c>
      <c r="D57" s="116">
        <f t="shared" ref="D57:F57" si="23">E92*1000*1000</f>
        <v>2.8241331000000001</v>
      </c>
      <c r="E57" s="116">
        <f t="shared" si="6"/>
        <v>12.629552029999999</v>
      </c>
      <c r="F57" s="116">
        <f t="shared" si="23"/>
        <v>2.1658522000000002</v>
      </c>
      <c r="G57" s="116">
        <f t="shared" si="7"/>
        <v>1.4504807500000001</v>
      </c>
      <c r="H57" s="117">
        <f t="shared" si="8"/>
        <v>0.78549703000000004</v>
      </c>
    </row>
    <row r="61" spans="1:22" x14ac:dyDescent="0.35">
      <c r="A61" t="s">
        <v>21</v>
      </c>
      <c r="B61" t="s">
        <v>22</v>
      </c>
    </row>
    <row r="62" spans="1:22" x14ac:dyDescent="0.35">
      <c r="A62" t="s">
        <v>23</v>
      </c>
      <c r="B62" t="s">
        <v>24</v>
      </c>
    </row>
    <row r="63" spans="1:22" x14ac:dyDescent="0.35">
      <c r="A63" t="s">
        <v>25</v>
      </c>
      <c r="B63" t="s">
        <v>65</v>
      </c>
    </row>
    <row r="64" spans="1:22" x14ac:dyDescent="0.35">
      <c r="A64" t="s">
        <v>27</v>
      </c>
      <c r="B64" t="s">
        <v>66</v>
      </c>
    </row>
    <row r="65" spans="1:8" x14ac:dyDescent="0.35">
      <c r="A65" t="s">
        <v>29</v>
      </c>
      <c r="B65" t="s">
        <v>30</v>
      </c>
    </row>
    <row r="66" spans="1:8" x14ac:dyDescent="0.35">
      <c r="A66" t="s">
        <v>31</v>
      </c>
      <c r="B66" t="s">
        <v>32</v>
      </c>
    </row>
    <row r="67" spans="1:8" x14ac:dyDescent="0.35">
      <c r="A67" t="s">
        <v>33</v>
      </c>
      <c r="B67" t="s">
        <v>34</v>
      </c>
    </row>
    <row r="68" spans="1:8" x14ac:dyDescent="0.35">
      <c r="A68" t="s">
        <v>35</v>
      </c>
      <c r="B68" t="s">
        <v>36</v>
      </c>
    </row>
    <row r="69" spans="1:8" x14ac:dyDescent="0.35">
      <c r="A69" t="s">
        <v>37</v>
      </c>
      <c r="B69" t="s">
        <v>36</v>
      </c>
    </row>
    <row r="70" spans="1:8" x14ac:dyDescent="0.35">
      <c r="A70" t="s">
        <v>38</v>
      </c>
      <c r="B70" t="s">
        <v>36</v>
      </c>
    </row>
    <row r="71" spans="1:8" x14ac:dyDescent="0.35">
      <c r="A71" t="s">
        <v>39</v>
      </c>
      <c r="B71" t="s">
        <v>36</v>
      </c>
    </row>
    <row r="72" spans="1:8" x14ac:dyDescent="0.35">
      <c r="A72" t="s">
        <v>40</v>
      </c>
      <c r="B72" t="s">
        <v>41</v>
      </c>
    </row>
    <row r="73" spans="1:8" x14ac:dyDescent="0.35">
      <c r="A73" t="s">
        <v>42</v>
      </c>
      <c r="B73" t="s">
        <v>43</v>
      </c>
    </row>
    <row r="75" spans="1:8" ht="14.6" x14ac:dyDescent="0.35">
      <c r="A75" t="s">
        <v>41</v>
      </c>
      <c r="B75" t="s">
        <v>44</v>
      </c>
      <c r="C75" s="114" t="s">
        <v>45</v>
      </c>
      <c r="D75" s="114" t="s">
        <v>67</v>
      </c>
      <c r="E75" s="114" t="s">
        <v>68</v>
      </c>
      <c r="F75" s="114" t="s">
        <v>46</v>
      </c>
      <c r="G75" s="114" t="s">
        <v>47</v>
      </c>
      <c r="H75" s="114" t="s">
        <v>13</v>
      </c>
    </row>
    <row r="76" spans="1:8" ht="14.6" x14ac:dyDescent="0.35">
      <c r="A76" t="s">
        <v>45</v>
      </c>
      <c r="B76" t="s">
        <v>69</v>
      </c>
      <c r="C76" s="115">
        <v>6.6616557999999999E-4</v>
      </c>
      <c r="D76" s="115">
        <v>9.4292079999999997E-6</v>
      </c>
      <c r="E76" s="115">
        <v>4.6298017000000001E-4</v>
      </c>
      <c r="F76" s="115">
        <v>1.5494563E-4</v>
      </c>
      <c r="G76" s="115">
        <v>4.6597044999999998E-5</v>
      </c>
      <c r="H76" s="115">
        <v>-7.7864724000000006E-6</v>
      </c>
    </row>
    <row r="77" spans="1:8" ht="14.6" x14ac:dyDescent="0.35">
      <c r="A77" t="s">
        <v>49</v>
      </c>
      <c r="B77" t="s">
        <v>69</v>
      </c>
      <c r="C77" s="115">
        <v>4.4238747999999998E-5</v>
      </c>
      <c r="D77" s="115">
        <v>3.2961962999999999E-7</v>
      </c>
      <c r="E77" s="115">
        <v>3.517925E-5</v>
      </c>
      <c r="F77" s="115">
        <v>7.9639869999999998E-6</v>
      </c>
      <c r="G77" s="115">
        <v>1.3005855999999999E-6</v>
      </c>
      <c r="H77" s="115">
        <v>-5.3469454999999997E-7</v>
      </c>
    </row>
    <row r="78" spans="1:8" ht="14.6" x14ac:dyDescent="0.35">
      <c r="A78" t="s">
        <v>50</v>
      </c>
      <c r="B78" t="s">
        <v>69</v>
      </c>
      <c r="C78" s="115">
        <v>1.7008095E-4</v>
      </c>
      <c r="D78" s="115">
        <v>3.2395535000000002E-6</v>
      </c>
      <c r="E78" s="115">
        <v>9.1856127000000004E-5</v>
      </c>
      <c r="F78" s="115">
        <v>5.1995347999999998E-5</v>
      </c>
      <c r="G78" s="115">
        <v>2.2834219000000001E-5</v>
      </c>
      <c r="H78" s="115">
        <v>1.5570355999999999E-7</v>
      </c>
    </row>
    <row r="79" spans="1:8" ht="14.6" x14ac:dyDescent="0.35">
      <c r="A79" t="s">
        <v>51</v>
      </c>
      <c r="B79" t="s">
        <v>69</v>
      </c>
      <c r="C79" s="115">
        <v>2.5299272E-5</v>
      </c>
      <c r="D79" s="115">
        <v>2.9770411999999999E-7</v>
      </c>
      <c r="E79" s="115">
        <v>1.6481470999999999E-5</v>
      </c>
      <c r="F79" s="115">
        <v>5.0257657999999998E-6</v>
      </c>
      <c r="G79" s="115">
        <v>3.4923606E-6</v>
      </c>
      <c r="H79" s="115">
        <v>1.9707169999999999E-9</v>
      </c>
    </row>
    <row r="80" spans="1:8" ht="14.6" x14ac:dyDescent="0.35">
      <c r="A80" t="s">
        <v>70</v>
      </c>
      <c r="B80" t="s">
        <v>69</v>
      </c>
      <c r="C80" s="115">
        <v>1.172E-4</v>
      </c>
      <c r="D80" s="115">
        <v>4.3380856000000001E-7</v>
      </c>
      <c r="E80" s="115">
        <v>1.0165413E-4</v>
      </c>
      <c r="F80" s="115">
        <v>1.3898345E-5</v>
      </c>
      <c r="G80" s="115">
        <v>1.9841644E-6</v>
      </c>
      <c r="H80" s="115">
        <v>-7.7045168999999996E-7</v>
      </c>
    </row>
    <row r="81" spans="1:8" ht="14.6" x14ac:dyDescent="0.35">
      <c r="A81" t="s">
        <v>53</v>
      </c>
      <c r="B81" t="s">
        <v>69</v>
      </c>
      <c r="C81" s="115">
        <v>2.7178924000000001E-5</v>
      </c>
      <c r="D81" s="115">
        <v>8.9558822000000004E-8</v>
      </c>
      <c r="E81" s="115">
        <v>2.2274111000000001E-5</v>
      </c>
      <c r="F81" s="115">
        <v>3.5244998999999999E-6</v>
      </c>
      <c r="G81" s="115">
        <v>1.0875441000000001E-6</v>
      </c>
      <c r="H81" s="115">
        <v>2.0320986E-7</v>
      </c>
    </row>
    <row r="82" spans="1:8" ht="14.6" x14ac:dyDescent="0.35">
      <c r="A82" t="s">
        <v>54</v>
      </c>
      <c r="B82" t="s">
        <v>69</v>
      </c>
      <c r="C82" s="115">
        <v>2.3066716000000002E-6</v>
      </c>
      <c r="D82" s="115">
        <v>9.2662177999999997E-8</v>
      </c>
      <c r="E82" s="115">
        <v>6.9337458000000001E-7</v>
      </c>
      <c r="F82" s="115">
        <v>8.3236917000000004E-7</v>
      </c>
      <c r="G82" s="115">
        <v>2.0437077000000001E-7</v>
      </c>
      <c r="H82" s="115">
        <v>4.8389489999999996E-7</v>
      </c>
    </row>
    <row r="83" spans="1:8" ht="14.6" x14ac:dyDescent="0.35">
      <c r="A83" t="s">
        <v>55</v>
      </c>
      <c r="B83" t="s">
        <v>69</v>
      </c>
      <c r="C83" s="115">
        <v>3.9638441999999998E-5</v>
      </c>
      <c r="D83" s="115">
        <v>1.3597361000000001E-7</v>
      </c>
      <c r="E83" s="115">
        <v>3.4406645E-5</v>
      </c>
      <c r="F83" s="115">
        <v>4.4035822000000003E-6</v>
      </c>
      <c r="G83" s="115">
        <v>7.4346208999999997E-7</v>
      </c>
      <c r="H83" s="115">
        <v>-5.1220692E-8</v>
      </c>
    </row>
    <row r="84" spans="1:8" ht="14.6" x14ac:dyDescent="0.35">
      <c r="A84" t="s">
        <v>56</v>
      </c>
      <c r="B84" t="s">
        <v>69</v>
      </c>
      <c r="C84" s="115">
        <v>2.6141145000000002E-6</v>
      </c>
      <c r="D84" s="115">
        <v>4.2315482999999997E-8</v>
      </c>
      <c r="E84" s="115">
        <v>1.4898584E-6</v>
      </c>
      <c r="F84" s="115">
        <v>9.8338160999999997E-7</v>
      </c>
      <c r="G84" s="115">
        <v>1.1597597E-7</v>
      </c>
      <c r="H84" s="115">
        <v>-1.7416967999999999E-8</v>
      </c>
    </row>
    <row r="85" spans="1:8" ht="14.6" x14ac:dyDescent="0.35">
      <c r="A85" t="s">
        <v>57</v>
      </c>
      <c r="B85" t="s">
        <v>69</v>
      </c>
      <c r="C85" s="115">
        <v>7.7883394999999993E-6</v>
      </c>
      <c r="D85" s="115">
        <v>8.6043451999999997E-8</v>
      </c>
      <c r="E85" s="115">
        <v>4.8805115999999998E-6</v>
      </c>
      <c r="F85" s="115">
        <v>2.2158557000000001E-6</v>
      </c>
      <c r="G85" s="115">
        <v>3.3692316999999999E-7</v>
      </c>
      <c r="H85" s="115">
        <v>2.6900549999999998E-7</v>
      </c>
    </row>
    <row r="86" spans="1:8" ht="14.6" x14ac:dyDescent="0.35">
      <c r="A86" t="s">
        <v>58</v>
      </c>
      <c r="B86" t="s">
        <v>69</v>
      </c>
      <c r="C86" s="115">
        <v>4.1527249000000002E-6</v>
      </c>
      <c r="D86" s="115">
        <v>1.6830042000000001E-7</v>
      </c>
      <c r="E86" s="115">
        <v>3.5187214000000002E-7</v>
      </c>
      <c r="F86" s="115">
        <v>3.1904555000000001E-6</v>
      </c>
      <c r="G86" s="115">
        <v>1.2543993E-6</v>
      </c>
      <c r="H86" s="115">
        <v>-8.1230248000000004E-7</v>
      </c>
    </row>
    <row r="87" spans="1:8" ht="14.6" x14ac:dyDescent="0.35">
      <c r="A87" t="s">
        <v>59</v>
      </c>
      <c r="B87" t="s">
        <v>69</v>
      </c>
      <c r="C87" s="115">
        <v>7.6276723999999997E-6</v>
      </c>
      <c r="D87" s="115">
        <v>1.9746042E-8</v>
      </c>
      <c r="E87" s="115">
        <v>3.6058674999999999E-6</v>
      </c>
      <c r="F87" s="115">
        <v>2.7121353999999999E-6</v>
      </c>
      <c r="G87" s="115">
        <v>1.2925698000000001E-6</v>
      </c>
      <c r="H87" s="115">
        <v>-2.6463446E-9</v>
      </c>
    </row>
    <row r="88" spans="1:8" ht="14.6" x14ac:dyDescent="0.35">
      <c r="A88" t="s">
        <v>60</v>
      </c>
      <c r="B88" t="s">
        <v>69</v>
      </c>
      <c r="C88" s="115">
        <v>5.2850258999999997E-6</v>
      </c>
      <c r="D88" s="115">
        <v>5.8107062999999998E-11</v>
      </c>
      <c r="E88" s="115">
        <v>4.9631811999999998E-6</v>
      </c>
      <c r="F88" s="115">
        <v>2.7266328999999998E-9</v>
      </c>
      <c r="G88" s="115">
        <v>3.1912559000000002E-7</v>
      </c>
      <c r="H88" s="115">
        <v>-6.5614920000000003E-11</v>
      </c>
    </row>
    <row r="89" spans="1:8" ht="14.6" x14ac:dyDescent="0.35">
      <c r="A89" t="s">
        <v>61</v>
      </c>
      <c r="B89" t="s">
        <v>69</v>
      </c>
      <c r="C89" s="115">
        <v>5.811488E-5</v>
      </c>
      <c r="D89" s="115">
        <v>2.4491435999999997E-7</v>
      </c>
      <c r="E89" s="115">
        <v>5.0159235999999998E-5</v>
      </c>
      <c r="F89" s="115">
        <v>6.837839E-6</v>
      </c>
      <c r="G89" s="115">
        <v>9.1058921999999998E-7</v>
      </c>
      <c r="H89" s="115">
        <v>-3.7699055E-8</v>
      </c>
    </row>
    <row r="90" spans="1:8" ht="14.6" x14ac:dyDescent="0.35">
      <c r="A90" t="s">
        <v>62</v>
      </c>
      <c r="B90" t="s">
        <v>69</v>
      </c>
      <c r="C90" s="115">
        <v>1.3248778000000001E-4</v>
      </c>
      <c r="D90" s="115">
        <v>3.1088903E-6</v>
      </c>
      <c r="E90" s="115">
        <v>8.9804788000000005E-5</v>
      </c>
      <c r="F90" s="115">
        <v>3.8955288999999999E-5</v>
      </c>
      <c r="G90" s="115">
        <v>8.0246052999999995E-6</v>
      </c>
      <c r="H90" s="115">
        <v>-7.4057884999999997E-6</v>
      </c>
    </row>
    <row r="91" spans="1:8" ht="14.6" x14ac:dyDescent="0.35">
      <c r="A91" t="s">
        <v>63</v>
      </c>
      <c r="B91" t="s">
        <v>69</v>
      </c>
      <c r="C91" s="115">
        <v>3.8675099999999997E-6</v>
      </c>
      <c r="D91" s="115">
        <v>3.5456242999999999E-7</v>
      </c>
      <c r="E91" s="115">
        <v>2.3556125E-6</v>
      </c>
      <c r="F91" s="115">
        <v>5.5999168000000003E-7</v>
      </c>
      <c r="G91" s="115">
        <v>5.3029808999999998E-7</v>
      </c>
      <c r="H91" s="115">
        <v>6.7045263000000004E-8</v>
      </c>
    </row>
    <row r="92" spans="1:8" ht="14.6" x14ac:dyDescent="0.35">
      <c r="A92" t="s">
        <v>64</v>
      </c>
      <c r="B92" t="s">
        <v>69</v>
      </c>
      <c r="C92" s="115">
        <v>1.8284521000000002E-5</v>
      </c>
      <c r="D92" s="115">
        <v>7.8549702999999996E-7</v>
      </c>
      <c r="E92" s="115">
        <v>2.8241331E-6</v>
      </c>
      <c r="F92" s="115">
        <v>1.1844054999999999E-5</v>
      </c>
      <c r="G92" s="115">
        <v>2.1658522000000001E-6</v>
      </c>
      <c r="H92" s="115">
        <v>6.6498372000000001E-7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E43D0-B1C1-46BF-A116-8A44A2D7E063}">
  <sheetPr>
    <tabColor theme="6"/>
  </sheetPr>
  <dimension ref="A2:P200"/>
  <sheetViews>
    <sheetView zoomScale="80" zoomScaleNormal="80" workbookViewId="0">
      <selection activeCell="C106" sqref="C106"/>
    </sheetView>
  </sheetViews>
  <sheetFormatPr baseColWidth="10" defaultColWidth="9" defaultRowHeight="12.9" x14ac:dyDescent="0.35"/>
  <cols>
    <col min="1" max="1" width="48.36328125" customWidth="1"/>
    <col min="2" max="2" width="26.36328125" style="6" customWidth="1"/>
    <col min="3" max="3" width="32" style="6" customWidth="1"/>
    <col min="4" max="4" width="17.36328125" style="6" customWidth="1"/>
    <col min="5" max="5" width="25.36328125" style="6" customWidth="1"/>
    <col min="6" max="6" width="23.36328125" style="6" customWidth="1"/>
    <col min="7" max="7" width="23.81640625" customWidth="1"/>
    <col min="8" max="8" width="39.6328125" customWidth="1"/>
    <col min="9" max="9" width="27" customWidth="1"/>
    <col min="10" max="10" width="24.81640625" customWidth="1"/>
    <col min="11" max="11" width="24.453125" customWidth="1"/>
    <col min="12" max="12" width="31.81640625" customWidth="1"/>
    <col min="13" max="13" width="30.36328125" customWidth="1"/>
    <col min="14" max="14" width="23.6328125" customWidth="1"/>
    <col min="16" max="16" width="33" customWidth="1"/>
  </cols>
  <sheetData>
    <row r="2" spans="1:9" ht="29.25" customHeight="1" x14ac:dyDescent="0.35">
      <c r="A2" s="29" t="s">
        <v>71</v>
      </c>
      <c r="B2" s="27" t="s">
        <v>44</v>
      </c>
      <c r="C2" s="27" t="s">
        <v>72</v>
      </c>
      <c r="D2" s="27" t="s">
        <v>73</v>
      </c>
      <c r="E2" s="136" t="str">
        <f>C75</f>
        <v>Raw materials - fishing</v>
      </c>
      <c r="F2" s="136" t="str">
        <f t="shared" ref="F2:H2" si="0">D75</f>
        <v>Production</v>
      </c>
      <c r="G2" s="136" t="str">
        <f t="shared" si="0"/>
        <v>Use</v>
      </c>
      <c r="H2" s="136" t="str">
        <f t="shared" si="0"/>
        <v>Fish waste handling</v>
      </c>
    </row>
    <row r="3" spans="1:9" x14ac:dyDescent="0.35">
      <c r="A3" s="28"/>
      <c r="B3" s="26"/>
      <c r="C3" s="26"/>
      <c r="D3" s="26"/>
      <c r="E3" s="46" t="str">
        <f>""&amp;TEXT(MIN(E4:E19),"0%")&amp;" to "&amp;TEXT(MAX(E4:E19),"0%")&amp;""</f>
        <v>6% to 94%</v>
      </c>
      <c r="F3" s="26" t="str">
        <f>""&amp;TEXT(MIN(F4:F19),"0%")&amp;" to "&amp;TEXT(MAX(F4:F19),"0%")&amp;""</f>
        <v>0% to 69%</v>
      </c>
      <c r="G3" s="26" t="str">
        <f>""&amp;TEXT(MIN(G4:G19),"0%")&amp;" to "&amp;TEXT(MAX(G4:G19),"0%")&amp;""</f>
        <v>2% to 22%</v>
      </c>
      <c r="H3" s="26" t="str">
        <f>""&amp;TEXT(MIN(H4:H19),"0%")&amp;" to "&amp;TEXT(MAX(H4:H19),"0%")&amp;""</f>
        <v>0% to 21%</v>
      </c>
    </row>
    <row r="4" spans="1:9" x14ac:dyDescent="0.35">
      <c r="A4" s="11" t="str">
        <f>A23</f>
        <v>Acidification</v>
      </c>
      <c r="B4" s="11" t="str">
        <f>B142</f>
        <v>mol H+ eq</v>
      </c>
      <c r="C4" s="14">
        <f>SUM(C76:H76)</f>
        <v>4.0608909249999998E-2</v>
      </c>
      <c r="D4" s="14">
        <f>C142</f>
        <v>3.9650433999999998E-2</v>
      </c>
      <c r="E4" s="17">
        <f>C76/$C4</f>
        <v>0.77644442025982263</v>
      </c>
      <c r="F4" s="17">
        <f t="shared" ref="F4:F19" si="1">D76/$C4</f>
        <v>0.18304894633435642</v>
      </c>
      <c r="G4" s="17">
        <f t="shared" ref="G4:G19" si="2">E76/$C4</f>
        <v>2.8705341303891341E-2</v>
      </c>
      <c r="H4" s="17">
        <f>F76/$C4</f>
        <v>1.1801292101929579E-2</v>
      </c>
      <c r="I4" s="52"/>
    </row>
    <row r="5" spans="1:9" x14ac:dyDescent="0.35">
      <c r="A5" s="11" t="str">
        <f t="shared" ref="A5:A19" si="3">A24</f>
        <v>Climate change</v>
      </c>
      <c r="B5" s="11" t="str">
        <f t="shared" ref="B5:B19" si="4">B143</f>
        <v>kg CO2 eq</v>
      </c>
      <c r="C5" s="14">
        <f t="shared" ref="C5:C19" si="5">SUM(C77:H77)</f>
        <v>6.0998840545999995</v>
      </c>
      <c r="D5" s="14">
        <f t="shared" ref="D5:D19" si="6">C143</f>
        <v>6.0998840000000003</v>
      </c>
      <c r="E5" s="17">
        <f t="shared" ref="E5:E19" si="7">C77/$C5</f>
        <v>0.5400729867177827</v>
      </c>
      <c r="F5" s="17">
        <f t="shared" si="1"/>
        <v>0.32475654328316617</v>
      </c>
      <c r="G5" s="17">
        <f t="shared" si="2"/>
        <v>0.13425500266393212</v>
      </c>
      <c r="H5" s="17">
        <f t="shared" ref="H5:H19" si="8">F77/$C5</f>
        <v>9.1546733511907495E-4</v>
      </c>
      <c r="I5" s="52"/>
    </row>
    <row r="6" spans="1:9" x14ac:dyDescent="0.35">
      <c r="A6" s="11" t="str">
        <f t="shared" si="3"/>
        <v>Ecotoxicity, freshwater</v>
      </c>
      <c r="B6" s="11" t="str">
        <f t="shared" si="4"/>
        <v>CTUe</v>
      </c>
      <c r="C6" s="14">
        <f t="shared" si="5"/>
        <v>74.733767146099993</v>
      </c>
      <c r="D6" s="14">
        <f t="shared" si="6"/>
        <v>74.733767</v>
      </c>
      <c r="E6" s="17">
        <f t="shared" si="7"/>
        <v>0.65146028173344528</v>
      </c>
      <c r="F6" s="17">
        <f t="shared" si="1"/>
        <v>0.21041988475246612</v>
      </c>
      <c r="G6" s="17">
        <f t="shared" si="2"/>
        <v>0.13804193731907125</v>
      </c>
      <c r="H6" s="17">
        <f t="shared" si="8"/>
        <v>7.7896195017432569E-5</v>
      </c>
      <c r="I6" s="52"/>
    </row>
    <row r="7" spans="1:9" x14ac:dyDescent="0.35">
      <c r="A7" s="11" t="str">
        <f t="shared" si="3"/>
        <v>Particulate matter</v>
      </c>
      <c r="B7" s="11" t="str">
        <f t="shared" si="4"/>
        <v>disease inc.</v>
      </c>
      <c r="C7" s="14">
        <f t="shared" si="5"/>
        <v>7.8899993379999991E-7</v>
      </c>
      <c r="D7" s="14">
        <f t="shared" si="6"/>
        <v>7.7876105999999995E-7</v>
      </c>
      <c r="E7" s="17">
        <f t="shared" si="7"/>
        <v>0.85610038868675009</v>
      </c>
      <c r="F7" s="17">
        <f t="shared" si="1"/>
        <v>0.12070106703474101</v>
      </c>
      <c r="G7" s="17">
        <f t="shared" si="2"/>
        <v>1.6710033087711268E-2</v>
      </c>
      <c r="H7" s="17">
        <f t="shared" si="8"/>
        <v>6.4885111907977706E-3</v>
      </c>
      <c r="I7" s="52"/>
    </row>
    <row r="8" spans="1:9" x14ac:dyDescent="0.35">
      <c r="A8" s="11" t="str">
        <f t="shared" si="3"/>
        <v>Eutrophication, marine</v>
      </c>
      <c r="B8" s="11" t="str">
        <f t="shared" si="4"/>
        <v>kg N eq</v>
      </c>
      <c r="C8" s="14">
        <f t="shared" si="5"/>
        <v>1.7946520803E-2</v>
      </c>
      <c r="D8" s="14">
        <f t="shared" si="6"/>
        <v>1.7946520000000001E-2</v>
      </c>
      <c r="E8" s="17">
        <f t="shared" si="7"/>
        <v>0.81953617425063197</v>
      </c>
      <c r="F8" s="17">
        <f t="shared" si="1"/>
        <v>0.13297283797765869</v>
      </c>
      <c r="G8" s="17">
        <f t="shared" si="2"/>
        <v>4.0014243868369027E-2</v>
      </c>
      <c r="H8" s="17">
        <f t="shared" si="8"/>
        <v>7.4767439033402933E-3</v>
      </c>
      <c r="I8" s="52"/>
    </row>
    <row r="9" spans="1:9" x14ac:dyDescent="0.35">
      <c r="A9" s="11" t="str">
        <f t="shared" si="3"/>
        <v>Eutrophication, freshwater</v>
      </c>
      <c r="B9" s="11" t="str">
        <f t="shared" si="4"/>
        <v>kg P eq</v>
      </c>
      <c r="C9" s="14">
        <f t="shared" si="5"/>
        <v>1.323742928E-4</v>
      </c>
      <c r="D9" s="14">
        <f t="shared" si="6"/>
        <v>1.3237429E-4</v>
      </c>
      <c r="E9" s="17">
        <f t="shared" si="7"/>
        <v>0.30059527539927294</v>
      </c>
      <c r="F9" s="17">
        <f t="shared" si="1"/>
        <v>0.40102429011805835</v>
      </c>
      <c r="G9" s="17">
        <f t="shared" si="2"/>
        <v>8.8599853883412016E-2</v>
      </c>
      <c r="H9" s="17">
        <f t="shared" si="8"/>
        <v>0.20978058059925664</v>
      </c>
      <c r="I9" s="52"/>
    </row>
    <row r="10" spans="1:9" x14ac:dyDescent="0.35">
      <c r="A10" s="11" t="str">
        <f t="shared" si="3"/>
        <v>Eutrophication, terrestrial</v>
      </c>
      <c r="B10" s="11" t="str">
        <f t="shared" si="4"/>
        <v>mol N eq</v>
      </c>
      <c r="C10" s="14">
        <f t="shared" si="5"/>
        <v>0.18933692693999998</v>
      </c>
      <c r="D10" s="14">
        <f t="shared" si="6"/>
        <v>0.18884886000000001</v>
      </c>
      <c r="E10" s="17">
        <f t="shared" si="7"/>
        <v>0.86577453563480766</v>
      </c>
      <c r="F10" s="17">
        <f t="shared" si="1"/>
        <v>0.11422885899512741</v>
      </c>
      <c r="G10" s="17">
        <f t="shared" si="2"/>
        <v>1.8707738935271008E-2</v>
      </c>
      <c r="H10" s="17">
        <f t="shared" si="8"/>
        <v>1.2888664347939481E-3</v>
      </c>
      <c r="I10" s="52"/>
    </row>
    <row r="11" spans="1:9" x14ac:dyDescent="0.35">
      <c r="A11" s="11" t="str">
        <f t="shared" si="3"/>
        <v>Human toxicity, cancer</v>
      </c>
      <c r="B11" s="11" t="str">
        <f t="shared" si="4"/>
        <v>CTUh</v>
      </c>
      <c r="C11" s="14">
        <f t="shared" si="5"/>
        <v>2.1456354610000002E-9</v>
      </c>
      <c r="D11" s="14">
        <f t="shared" si="6"/>
        <v>2.1174202E-9</v>
      </c>
      <c r="E11" s="17">
        <f t="shared" si="7"/>
        <v>0.56243389053495885</v>
      </c>
      <c r="F11" s="17">
        <f t="shared" si="1"/>
        <v>0.38720916628251045</v>
      </c>
      <c r="G11" s="17">
        <f t="shared" si="2"/>
        <v>4.3781892920532785E-2</v>
      </c>
      <c r="H11" s="17">
        <f t="shared" si="8"/>
        <v>6.5750502619978833E-3</v>
      </c>
      <c r="I11" s="52"/>
    </row>
    <row r="12" spans="1:9" x14ac:dyDescent="0.35">
      <c r="A12" s="11" t="str">
        <f t="shared" si="3"/>
        <v>Human toxicity, non-cancer</v>
      </c>
      <c r="B12" s="11" t="str">
        <f t="shared" si="4"/>
        <v>CTUh</v>
      </c>
      <c r="C12" s="14">
        <f t="shared" si="5"/>
        <v>5.4491174040000003E-8</v>
      </c>
      <c r="D12" s="14">
        <f t="shared" si="6"/>
        <v>5.4491173999999997E-8</v>
      </c>
      <c r="E12" s="17">
        <f t="shared" si="7"/>
        <v>0.62664340788352746</v>
      </c>
      <c r="F12" s="17">
        <f t="shared" si="1"/>
        <v>0.29555712321738042</v>
      </c>
      <c r="G12" s="17">
        <f t="shared" si="2"/>
        <v>4.3259948817942553E-2</v>
      </c>
      <c r="H12" s="17">
        <f t="shared" si="8"/>
        <v>3.453952008114964E-2</v>
      </c>
      <c r="I12" s="52"/>
    </row>
    <row r="13" spans="1:9" x14ac:dyDescent="0.35">
      <c r="A13" s="11" t="str">
        <f t="shared" si="3"/>
        <v>Ionising radiation</v>
      </c>
      <c r="B13" s="11" t="str">
        <f t="shared" si="4"/>
        <v>kBq U-235 eq</v>
      </c>
      <c r="C13" s="14">
        <f t="shared" si="5"/>
        <v>0.48665221699999994</v>
      </c>
      <c r="D13" s="14">
        <f t="shared" si="6"/>
        <v>0.34980394999999997</v>
      </c>
      <c r="E13" s="17">
        <f t="shared" si="7"/>
        <v>6.0905669314972016E-2</v>
      </c>
      <c r="F13" s="17">
        <f t="shared" si="1"/>
        <v>0.58136821762388069</v>
      </c>
      <c r="G13" s="17">
        <f t="shared" si="2"/>
        <v>0.21712439871613698</v>
      </c>
      <c r="H13" s="17">
        <f t="shared" si="8"/>
        <v>0.14060171434501037</v>
      </c>
      <c r="I13" s="52"/>
    </row>
    <row r="14" spans="1:9" x14ac:dyDescent="0.35">
      <c r="A14" s="11" t="str">
        <f t="shared" si="3"/>
        <v>Land use</v>
      </c>
      <c r="B14" s="11" t="str">
        <f t="shared" si="4"/>
        <v>Pt</v>
      </c>
      <c r="C14" s="14">
        <f t="shared" si="5"/>
        <v>78.780869862000003</v>
      </c>
      <c r="D14" s="14">
        <f t="shared" si="6"/>
        <v>78.726242999999997</v>
      </c>
      <c r="E14" s="17">
        <f t="shared" si="7"/>
        <v>0.47240718546510324</v>
      </c>
      <c r="F14" s="17">
        <f t="shared" si="1"/>
        <v>0.35790566452732731</v>
      </c>
      <c r="G14" s="17">
        <f t="shared" si="2"/>
        <v>0.16934045058615094</v>
      </c>
      <c r="H14" s="17">
        <f t="shared" si="8"/>
        <v>3.4669942141848042E-4</v>
      </c>
      <c r="I14" s="52"/>
    </row>
    <row r="15" spans="1:9" x14ac:dyDescent="0.35">
      <c r="A15" s="11" t="str">
        <f t="shared" si="3"/>
        <v>Ozone depletion</v>
      </c>
      <c r="B15" s="11" t="str">
        <f t="shared" si="4"/>
        <v>kg CFC11 eq</v>
      </c>
      <c r="C15" s="14">
        <f t="shared" si="5"/>
        <v>4.3846186225789999E-6</v>
      </c>
      <c r="D15" s="14">
        <f t="shared" si="6"/>
        <v>4.3845097000000002E-6</v>
      </c>
      <c r="E15" s="17">
        <f t="shared" si="7"/>
        <v>0.93907921176919029</v>
      </c>
      <c r="F15" s="17">
        <f t="shared" si="1"/>
        <v>5.2689823035079143E-4</v>
      </c>
      <c r="G15" s="17">
        <f t="shared" si="2"/>
        <v>6.0381475058434199E-2</v>
      </c>
      <c r="H15" s="17">
        <f t="shared" si="8"/>
        <v>1.2414942024759697E-5</v>
      </c>
      <c r="I15" s="52"/>
    </row>
    <row r="16" spans="1:9" x14ac:dyDescent="0.35">
      <c r="A16" s="11" t="str">
        <f t="shared" si="3"/>
        <v>Photochemical ozone formation</v>
      </c>
      <c r="B16" s="11" t="str">
        <f t="shared" si="4"/>
        <v>kg NMVOC eq</v>
      </c>
      <c r="C16" s="14">
        <f t="shared" si="5"/>
        <v>4.9740754670999997E-2</v>
      </c>
      <c r="D16" s="14">
        <f t="shared" si="6"/>
        <v>4.9676304999999997E-2</v>
      </c>
      <c r="E16" s="17">
        <f t="shared" si="7"/>
        <v>0.86198653968146599</v>
      </c>
      <c r="F16" s="17">
        <f t="shared" si="1"/>
        <v>0.12171712512294867</v>
      </c>
      <c r="G16" s="17">
        <f t="shared" si="2"/>
        <v>1.5648476890798079E-2</v>
      </c>
      <c r="H16" s="17">
        <f t="shared" si="8"/>
        <v>6.4785830478739982E-4</v>
      </c>
      <c r="I16" s="52"/>
    </row>
    <row r="17" spans="1:10" x14ac:dyDescent="0.35">
      <c r="A17" s="11" t="str">
        <f t="shared" si="3"/>
        <v>Resource use, fossils</v>
      </c>
      <c r="B17" s="11" t="str">
        <f t="shared" si="4"/>
        <v>MJ</v>
      </c>
      <c r="C17" s="14">
        <f>SUM(C89:H89)</f>
        <v>115.08516679999998</v>
      </c>
      <c r="D17" s="14">
        <f t="shared" si="6"/>
        <v>103.51286</v>
      </c>
      <c r="E17" s="17">
        <f t="shared" si="7"/>
        <v>0.60967533828173592</v>
      </c>
      <c r="F17" s="17">
        <f t="shared" si="1"/>
        <v>0.28556932760165238</v>
      </c>
      <c r="G17" s="17">
        <f t="shared" si="2"/>
        <v>5.4478208394098629E-2</v>
      </c>
      <c r="H17" s="17">
        <f t="shared" si="8"/>
        <v>5.0277125722513187E-2</v>
      </c>
      <c r="I17" s="52"/>
    </row>
    <row r="18" spans="1:10" x14ac:dyDescent="0.35">
      <c r="A18" s="11" t="str">
        <f t="shared" si="3"/>
        <v>Resource use, minerals and metals</v>
      </c>
      <c r="B18" s="11" t="str">
        <f t="shared" si="4"/>
        <v>kg Sb eq</v>
      </c>
      <c r="C18" s="14">
        <f t="shared" si="5"/>
        <v>3.2590874670000007E-6</v>
      </c>
      <c r="D18" s="14">
        <f t="shared" si="6"/>
        <v>3.2590873999999999E-6</v>
      </c>
      <c r="E18" s="17">
        <f t="shared" si="7"/>
        <v>0.60907730157584006</v>
      </c>
      <c r="F18" s="17">
        <f t="shared" si="1"/>
        <v>0.23647103608097178</v>
      </c>
      <c r="G18" s="17">
        <f t="shared" si="2"/>
        <v>0.13711615123092979</v>
      </c>
      <c r="H18" s="17">
        <f t="shared" si="8"/>
        <v>1.7335511112258218E-2</v>
      </c>
      <c r="I18" s="52"/>
    </row>
    <row r="19" spans="1:10" x14ac:dyDescent="0.35">
      <c r="A19" s="11" t="str">
        <f t="shared" si="3"/>
        <v>Water use</v>
      </c>
      <c r="B19" s="11" t="str">
        <f t="shared" si="4"/>
        <v>m3 depriv.</v>
      </c>
      <c r="C19" s="14">
        <f t="shared" si="5"/>
        <v>2.46415798</v>
      </c>
      <c r="D19" s="14">
        <f t="shared" si="6"/>
        <v>2.4641579999999998</v>
      </c>
      <c r="E19" s="17">
        <f t="shared" si="7"/>
        <v>0.1544548576386324</v>
      </c>
      <c r="F19" s="17">
        <f t="shared" si="1"/>
        <v>0.69072370108348324</v>
      </c>
      <c r="G19" s="17">
        <f t="shared" si="2"/>
        <v>0.1184527706295844</v>
      </c>
      <c r="H19" s="17">
        <f t="shared" si="8"/>
        <v>3.6368670648299913E-2</v>
      </c>
      <c r="I19" s="52"/>
    </row>
    <row r="20" spans="1:10" x14ac:dyDescent="0.35">
      <c r="A20" s="6"/>
      <c r="E20" s="40"/>
      <c r="F20" s="40"/>
      <c r="G20" s="139"/>
      <c r="H20" s="139"/>
    </row>
    <row r="21" spans="1:10" x14ac:dyDescent="0.35">
      <c r="A21" s="79" t="s">
        <v>74</v>
      </c>
      <c r="B21" s="79">
        <v>0.01</v>
      </c>
      <c r="E21" s="40"/>
      <c r="F21" s="40"/>
      <c r="G21" s="40"/>
      <c r="H21" s="40"/>
      <c r="I21" s="40"/>
      <c r="J21" s="40"/>
    </row>
    <row r="22" spans="1:10" x14ac:dyDescent="0.35">
      <c r="A22" s="20" t="s">
        <v>75</v>
      </c>
      <c r="B22" s="21" t="s">
        <v>76</v>
      </c>
      <c r="C22" s="18" t="str">
        <f>"Most important stages for each category. Only stages that contribute with more than "&amp;TEXT(B21,"0%")&amp;" of the total"</f>
        <v>Most important stages for each category. Only stages that contribute with more than 1% of the total</v>
      </c>
      <c r="D22" s="18"/>
      <c r="E22" s="18"/>
      <c r="F22" s="18"/>
      <c r="G22" s="18"/>
    </row>
    <row r="23" spans="1:10" x14ac:dyDescent="0.35">
      <c r="A23" s="3" t="str">
        <f>A41</f>
        <v>Acidification</v>
      </c>
      <c r="B23" s="8" t="str">
        <f t="shared" ref="B23:G32" si="9">IF(C58&gt;$B$21,""&amp;C41&amp;" ("&amp;TEXT(C58,"0%"&amp;")"),"---")</f>
        <v>Raw materials - fishing (78%)</v>
      </c>
      <c r="C23" s="8" t="str">
        <f t="shared" si="9"/>
        <v>Production (18%)</v>
      </c>
      <c r="D23" s="8" t="str">
        <f t="shared" si="9"/>
        <v>Use (3%)</v>
      </c>
      <c r="E23" s="8" t="str">
        <f t="shared" si="9"/>
        <v>Fish waste handling (1%)</v>
      </c>
      <c r="F23" s="8" t="str">
        <f t="shared" si="9"/>
        <v>---</v>
      </c>
      <c r="G23" s="8" t="str">
        <f t="shared" si="9"/>
        <v>---</v>
      </c>
    </row>
    <row r="24" spans="1:10" x14ac:dyDescent="0.35">
      <c r="A24" s="3" t="str">
        <f t="shared" ref="A24:A38" si="10">A42</f>
        <v>Climate change</v>
      </c>
      <c r="B24" s="8" t="str">
        <f t="shared" si="9"/>
        <v>Raw materials - fishing (54%)</v>
      </c>
      <c r="C24" s="8" t="str">
        <f t="shared" si="9"/>
        <v>Production (32%)</v>
      </c>
      <c r="D24" s="8" t="str">
        <f t="shared" si="9"/>
        <v>Use (13%)</v>
      </c>
      <c r="E24" s="8" t="str">
        <f t="shared" si="9"/>
        <v>---</v>
      </c>
      <c r="F24" s="8" t="str">
        <f t="shared" si="9"/>
        <v>---</v>
      </c>
      <c r="G24" s="8" t="str">
        <f t="shared" si="9"/>
        <v>---</v>
      </c>
    </row>
    <row r="25" spans="1:10" x14ac:dyDescent="0.35">
      <c r="A25" s="3" t="str">
        <f t="shared" si="10"/>
        <v>Ecotoxicity, freshwater</v>
      </c>
      <c r="B25" s="8" t="str">
        <f t="shared" si="9"/>
        <v>Raw materials - fishing (65%)</v>
      </c>
      <c r="C25" s="8" t="str">
        <f t="shared" si="9"/>
        <v>Production (21%)</v>
      </c>
      <c r="D25" s="8" t="str">
        <f t="shared" si="9"/>
        <v>Use (14%)</v>
      </c>
      <c r="E25" s="8" t="str">
        <f t="shared" si="9"/>
        <v>---</v>
      </c>
      <c r="F25" s="8" t="str">
        <f t="shared" si="9"/>
        <v>---</v>
      </c>
      <c r="G25" s="8" t="str">
        <f t="shared" si="9"/>
        <v>---</v>
      </c>
    </row>
    <row r="26" spans="1:10" x14ac:dyDescent="0.35">
      <c r="A26" s="3" t="str">
        <f t="shared" si="10"/>
        <v>Particulate matter</v>
      </c>
      <c r="B26" s="8" t="str">
        <f t="shared" si="9"/>
        <v>Raw materials - fishing (86%)</v>
      </c>
      <c r="C26" s="8" t="str">
        <f t="shared" si="9"/>
        <v>Production (12%)</v>
      </c>
      <c r="D26" s="8" t="str">
        <f t="shared" si="9"/>
        <v>Use (2%)</v>
      </c>
      <c r="E26" s="8" t="str">
        <f t="shared" si="9"/>
        <v>---</v>
      </c>
      <c r="F26" s="8" t="str">
        <f t="shared" si="9"/>
        <v>---</v>
      </c>
      <c r="G26" s="8" t="str">
        <f t="shared" si="9"/>
        <v>---</v>
      </c>
    </row>
    <row r="27" spans="1:10" x14ac:dyDescent="0.35">
      <c r="A27" s="3" t="str">
        <f t="shared" si="10"/>
        <v>Eutrophication, marine</v>
      </c>
      <c r="B27" s="8" t="str">
        <f t="shared" si="9"/>
        <v>Raw materials - fishing (82%)</v>
      </c>
      <c r="C27" s="8" t="str">
        <f t="shared" si="9"/>
        <v>Production (13%)</v>
      </c>
      <c r="D27" s="8" t="str">
        <f t="shared" si="9"/>
        <v>Use (4%)</v>
      </c>
      <c r="E27" s="8" t="str">
        <f t="shared" si="9"/>
        <v>---</v>
      </c>
      <c r="F27" s="8" t="str">
        <f t="shared" si="9"/>
        <v>---</v>
      </c>
      <c r="G27" s="8" t="str">
        <f t="shared" si="9"/>
        <v>---</v>
      </c>
    </row>
    <row r="28" spans="1:10" ht="25.75" x14ac:dyDescent="0.35">
      <c r="A28" s="3" t="str">
        <f t="shared" si="10"/>
        <v>Eutrophication, freshwater</v>
      </c>
      <c r="B28" s="8" t="str">
        <f t="shared" si="9"/>
        <v>Production (40%)</v>
      </c>
      <c r="C28" s="8" t="str">
        <f t="shared" si="9"/>
        <v>Raw materials - fishing (30%)</v>
      </c>
      <c r="D28" s="8" t="str">
        <f t="shared" si="9"/>
        <v>Fish waste handling (21%)</v>
      </c>
      <c r="E28" s="8" t="str">
        <f t="shared" si="9"/>
        <v>Use (9%)</v>
      </c>
      <c r="F28" s="8" t="str">
        <f t="shared" si="9"/>
        <v>---</v>
      </c>
      <c r="G28" s="8" t="str">
        <f t="shared" si="9"/>
        <v>---</v>
      </c>
    </row>
    <row r="29" spans="1:10" x14ac:dyDescent="0.35">
      <c r="A29" s="3" t="str">
        <f t="shared" si="10"/>
        <v>Eutrophication, terrestrial</v>
      </c>
      <c r="B29" s="8" t="str">
        <f t="shared" si="9"/>
        <v>Raw materials - fishing (87%)</v>
      </c>
      <c r="C29" s="8" t="str">
        <f t="shared" si="9"/>
        <v>Production (11%)</v>
      </c>
      <c r="D29" s="8" t="str">
        <f t="shared" si="9"/>
        <v>Use (2%)</v>
      </c>
      <c r="E29" s="8" t="str">
        <f t="shared" si="9"/>
        <v>---</v>
      </c>
      <c r="F29" s="8" t="str">
        <f t="shared" si="9"/>
        <v>---</v>
      </c>
      <c r="G29" s="8" t="str">
        <f t="shared" si="9"/>
        <v>---</v>
      </c>
    </row>
    <row r="30" spans="1:10" x14ac:dyDescent="0.35">
      <c r="A30" s="3" t="str">
        <f t="shared" si="10"/>
        <v>Human toxicity, cancer</v>
      </c>
      <c r="B30" s="8" t="str">
        <f t="shared" si="9"/>
        <v>Raw materials - fishing (56%)</v>
      </c>
      <c r="C30" s="8" t="str">
        <f t="shared" si="9"/>
        <v>Production (39%)</v>
      </c>
      <c r="D30" s="8" t="str">
        <f t="shared" si="9"/>
        <v>Use (4%)</v>
      </c>
      <c r="E30" s="8" t="str">
        <f t="shared" si="9"/>
        <v>---</v>
      </c>
      <c r="F30" s="8" t="str">
        <f t="shared" si="9"/>
        <v>---</v>
      </c>
      <c r="G30" s="8" t="str">
        <f t="shared" si="9"/>
        <v>---</v>
      </c>
    </row>
    <row r="31" spans="1:10" x14ac:dyDescent="0.35">
      <c r="A31" s="3" t="str">
        <f t="shared" si="10"/>
        <v>Human toxicity, non-cancer</v>
      </c>
      <c r="B31" s="8" t="str">
        <f t="shared" si="9"/>
        <v>Raw materials - fishing (63%)</v>
      </c>
      <c r="C31" s="8" t="str">
        <f t="shared" si="9"/>
        <v>Production (30%)</v>
      </c>
      <c r="D31" s="8" t="str">
        <f t="shared" si="9"/>
        <v>Use (4%)</v>
      </c>
      <c r="E31" s="8" t="str">
        <f t="shared" si="9"/>
        <v>Fish waste handling (3%)</v>
      </c>
      <c r="F31" s="8" t="str">
        <f t="shared" si="9"/>
        <v>---</v>
      </c>
      <c r="G31" s="8" t="str">
        <f t="shared" si="9"/>
        <v>---</v>
      </c>
    </row>
    <row r="32" spans="1:10" ht="25.75" x14ac:dyDescent="0.35">
      <c r="A32" s="3" t="str">
        <f t="shared" si="10"/>
        <v>Ionising radiation</v>
      </c>
      <c r="B32" s="8" t="str">
        <f t="shared" si="9"/>
        <v>Production (58%)</v>
      </c>
      <c r="C32" s="8" t="str">
        <f t="shared" si="9"/>
        <v>Use (22%)</v>
      </c>
      <c r="D32" s="8" t="str">
        <f t="shared" si="9"/>
        <v>Fish waste handling (14%)</v>
      </c>
      <c r="E32" s="8" t="str">
        <f t="shared" si="9"/>
        <v>Raw materials - fishing (6%)</v>
      </c>
      <c r="F32" s="8" t="str">
        <f t="shared" si="9"/>
        <v>---</v>
      </c>
      <c r="G32" s="8" t="str">
        <f t="shared" si="9"/>
        <v>---</v>
      </c>
    </row>
    <row r="33" spans="1:16" x14ac:dyDescent="0.35">
      <c r="A33" s="3" t="str">
        <f t="shared" si="10"/>
        <v>Land use</v>
      </c>
      <c r="B33" s="8" t="str">
        <f t="shared" ref="B33:G38" si="11">IF(C68&gt;$B$21,""&amp;C51&amp;" ("&amp;TEXT(C68,"0%"&amp;")"),"---")</f>
        <v>Raw materials - fishing (47%)</v>
      </c>
      <c r="C33" s="8" t="str">
        <f t="shared" si="11"/>
        <v>Production (36%)</v>
      </c>
      <c r="D33" s="8" t="str">
        <f t="shared" si="11"/>
        <v>Use (17%)</v>
      </c>
      <c r="E33" s="8" t="str">
        <f t="shared" si="11"/>
        <v>---</v>
      </c>
      <c r="F33" s="8" t="str">
        <f t="shared" si="11"/>
        <v>---</v>
      </c>
      <c r="G33" s="8" t="str">
        <f t="shared" si="11"/>
        <v>---</v>
      </c>
    </row>
    <row r="34" spans="1:16" x14ac:dyDescent="0.35">
      <c r="A34" s="3" t="str">
        <f t="shared" si="10"/>
        <v>Ozone depletion</v>
      </c>
      <c r="B34" s="8" t="str">
        <f t="shared" si="11"/>
        <v>Raw materials - fishing (94%)</v>
      </c>
      <c r="C34" s="8" t="str">
        <f t="shared" si="11"/>
        <v>Use (6%)</v>
      </c>
      <c r="D34" s="8" t="str">
        <f t="shared" si="11"/>
        <v>---</v>
      </c>
      <c r="E34" s="8" t="str">
        <f t="shared" si="11"/>
        <v>---</v>
      </c>
      <c r="F34" s="8" t="str">
        <f t="shared" si="11"/>
        <v>---</v>
      </c>
      <c r="G34" s="8" t="str">
        <f t="shared" si="11"/>
        <v>---</v>
      </c>
    </row>
    <row r="35" spans="1:16" x14ac:dyDescent="0.35">
      <c r="A35" s="3" t="str">
        <f t="shared" si="10"/>
        <v>Photochemical ozone formation</v>
      </c>
      <c r="B35" s="8" t="str">
        <f t="shared" si="11"/>
        <v>Raw materials - fishing (86%)</v>
      </c>
      <c r="C35" s="8" t="str">
        <f t="shared" si="11"/>
        <v>Production (12%)</v>
      </c>
      <c r="D35" s="8" t="str">
        <f t="shared" si="11"/>
        <v>Use (2%)</v>
      </c>
      <c r="E35" s="8" t="str">
        <f t="shared" si="11"/>
        <v>---</v>
      </c>
      <c r="F35" s="8" t="str">
        <f t="shared" si="11"/>
        <v>---</v>
      </c>
      <c r="G35" s="8" t="str">
        <f t="shared" si="11"/>
        <v>---</v>
      </c>
    </row>
    <row r="36" spans="1:16" ht="25.75" x14ac:dyDescent="0.35">
      <c r="A36" s="3" t="str">
        <f t="shared" si="10"/>
        <v>Resource use, fossils</v>
      </c>
      <c r="B36" s="8" t="str">
        <f t="shared" si="11"/>
        <v>Raw materials - fishing (61%)</v>
      </c>
      <c r="C36" s="8" t="str">
        <f t="shared" si="11"/>
        <v>Production (29%)</v>
      </c>
      <c r="D36" s="8" t="str">
        <f t="shared" si="11"/>
        <v>Use (5%)</v>
      </c>
      <c r="E36" s="8" t="str">
        <f t="shared" si="11"/>
        <v>Fish waste handling (5%)</v>
      </c>
      <c r="F36" s="8" t="str">
        <f t="shared" si="11"/>
        <v>---</v>
      </c>
      <c r="G36" s="8" t="str">
        <f t="shared" si="11"/>
        <v>---</v>
      </c>
    </row>
    <row r="37" spans="1:16" x14ac:dyDescent="0.35">
      <c r="A37" s="3" t="str">
        <f t="shared" si="10"/>
        <v>Resource use, minerals and metals</v>
      </c>
      <c r="B37" s="8" t="str">
        <f t="shared" si="11"/>
        <v>Raw materials - fishing (61%)</v>
      </c>
      <c r="C37" s="8" t="str">
        <f t="shared" si="11"/>
        <v>Production (24%)</v>
      </c>
      <c r="D37" s="8" t="str">
        <f t="shared" si="11"/>
        <v>Use (14%)</v>
      </c>
      <c r="E37" s="8" t="str">
        <f t="shared" si="11"/>
        <v>Fish waste handling (2%)</v>
      </c>
      <c r="F37" s="8" t="str">
        <f t="shared" si="11"/>
        <v>---</v>
      </c>
      <c r="G37" s="8" t="str">
        <f t="shared" si="11"/>
        <v>---</v>
      </c>
    </row>
    <row r="38" spans="1:16" x14ac:dyDescent="0.35">
      <c r="A38" s="3" t="str">
        <f t="shared" si="10"/>
        <v>Water use</v>
      </c>
      <c r="B38" s="8" t="str">
        <f t="shared" si="11"/>
        <v>Production (69%)</v>
      </c>
      <c r="C38" s="8" t="str">
        <f t="shared" si="11"/>
        <v>Raw materials - fishing (15%)</v>
      </c>
      <c r="D38" s="8" t="str">
        <f t="shared" si="11"/>
        <v>Use (12%)</v>
      </c>
      <c r="E38" s="8" t="str">
        <f t="shared" si="11"/>
        <v>Fish waste handling (4%)</v>
      </c>
      <c r="F38" s="8" t="str">
        <f t="shared" si="11"/>
        <v>---</v>
      </c>
      <c r="G38" s="8" t="str">
        <f t="shared" si="11"/>
        <v>---</v>
      </c>
    </row>
    <row r="40" spans="1:16" x14ac:dyDescent="0.35">
      <c r="A40" s="12" t="s">
        <v>77</v>
      </c>
      <c r="B40" s="39" t="s">
        <v>78</v>
      </c>
      <c r="C40" s="13">
        <v>1</v>
      </c>
      <c r="D40" s="13">
        <v>2</v>
      </c>
      <c r="E40" s="13">
        <v>3</v>
      </c>
      <c r="F40" s="13">
        <v>4</v>
      </c>
      <c r="G40" s="134">
        <v>5</v>
      </c>
      <c r="H40" s="134">
        <v>6</v>
      </c>
      <c r="I40" s="134">
        <v>7</v>
      </c>
      <c r="J40" s="134">
        <v>8</v>
      </c>
      <c r="K40" s="134">
        <v>9</v>
      </c>
      <c r="L40" s="134">
        <v>10</v>
      </c>
      <c r="M40" s="134">
        <v>11</v>
      </c>
      <c r="N40" s="134">
        <v>12</v>
      </c>
      <c r="O40" s="134">
        <v>13</v>
      </c>
      <c r="P40" s="134">
        <v>14</v>
      </c>
    </row>
    <row r="41" spans="1:16" ht="33" customHeight="1" x14ac:dyDescent="0.35">
      <c r="A41" s="30" t="str">
        <f>A58</f>
        <v>Acidification</v>
      </c>
      <c r="B41" s="31"/>
      <c r="C41" s="32" t="str">
        <f t="shared" ref="C41:F56" si="12">_xlfn.XLOOKUP(LARGE($C76:$H76,C$40),$C76:$H76,$C$75:$H$75,"NA",0,1)</f>
        <v>Raw materials - fishing</v>
      </c>
      <c r="D41" s="32" t="str">
        <f t="shared" si="12"/>
        <v>Production</v>
      </c>
      <c r="E41" s="32" t="str">
        <f t="shared" si="12"/>
        <v>Use</v>
      </c>
      <c r="F41" s="131" t="str">
        <f t="shared" si="12"/>
        <v>Fish waste handling</v>
      </c>
      <c r="I41" s="7"/>
      <c r="J41" s="7"/>
      <c r="K41" s="7"/>
      <c r="L41" s="7"/>
      <c r="M41" s="7"/>
      <c r="N41" s="7"/>
      <c r="O41" s="7"/>
      <c r="P41" s="7"/>
    </row>
    <row r="42" spans="1:16" x14ac:dyDescent="0.35">
      <c r="A42" s="30" t="str">
        <f t="shared" ref="A42:A56" si="13">A59</f>
        <v>Climate change</v>
      </c>
      <c r="B42" s="31"/>
      <c r="C42" s="32" t="str">
        <f t="shared" si="12"/>
        <v>Raw materials - fishing</v>
      </c>
      <c r="D42" s="32" t="str">
        <f t="shared" si="12"/>
        <v>Production</v>
      </c>
      <c r="E42" s="32" t="str">
        <f t="shared" si="12"/>
        <v>Use</v>
      </c>
      <c r="F42" s="131" t="str">
        <f t="shared" si="12"/>
        <v>Fish waste handling</v>
      </c>
      <c r="I42" s="7"/>
      <c r="J42" s="7"/>
      <c r="K42" s="7"/>
      <c r="L42" s="7"/>
      <c r="M42" s="7"/>
      <c r="N42" s="7"/>
      <c r="O42" s="7"/>
      <c r="P42" s="7"/>
    </row>
    <row r="43" spans="1:16" x14ac:dyDescent="0.35">
      <c r="A43" s="30" t="str">
        <f t="shared" si="13"/>
        <v>Ecotoxicity, freshwater</v>
      </c>
      <c r="B43" s="31"/>
      <c r="C43" s="32" t="str">
        <f t="shared" si="12"/>
        <v>Raw materials - fishing</v>
      </c>
      <c r="D43" s="32" t="str">
        <f t="shared" si="12"/>
        <v>Production</v>
      </c>
      <c r="E43" s="32" t="str">
        <f t="shared" si="12"/>
        <v>Use</v>
      </c>
      <c r="F43" s="131" t="str">
        <f t="shared" si="12"/>
        <v>Fish waste handling</v>
      </c>
      <c r="I43" s="7"/>
      <c r="J43" s="7"/>
      <c r="K43" s="7"/>
      <c r="L43" s="7"/>
      <c r="M43" s="7"/>
      <c r="N43" s="7"/>
      <c r="O43" s="7"/>
      <c r="P43" s="7"/>
    </row>
    <row r="44" spans="1:16" x14ac:dyDescent="0.35">
      <c r="A44" s="30" t="str">
        <f t="shared" si="13"/>
        <v>Particulate matter</v>
      </c>
      <c r="B44" s="31"/>
      <c r="C44" s="32" t="str">
        <f t="shared" si="12"/>
        <v>Raw materials - fishing</v>
      </c>
      <c r="D44" s="32" t="str">
        <f t="shared" si="12"/>
        <v>Production</v>
      </c>
      <c r="E44" s="32" t="str">
        <f t="shared" si="12"/>
        <v>Use</v>
      </c>
      <c r="F44" s="131" t="str">
        <f t="shared" si="12"/>
        <v>Fish waste handling</v>
      </c>
      <c r="I44" s="7"/>
      <c r="J44" s="7"/>
      <c r="K44" s="7"/>
      <c r="L44" s="7"/>
      <c r="M44" s="7"/>
      <c r="N44" s="7"/>
      <c r="O44" s="7"/>
      <c r="P44" s="7"/>
    </row>
    <row r="45" spans="1:16" x14ac:dyDescent="0.35">
      <c r="A45" s="30" t="str">
        <f t="shared" si="13"/>
        <v>Eutrophication, marine</v>
      </c>
      <c r="B45" s="31"/>
      <c r="C45" s="32" t="str">
        <f t="shared" si="12"/>
        <v>Raw materials - fishing</v>
      </c>
      <c r="D45" s="32" t="str">
        <f t="shared" si="12"/>
        <v>Production</v>
      </c>
      <c r="E45" s="32" t="str">
        <f t="shared" si="12"/>
        <v>Use</v>
      </c>
      <c r="F45" s="131" t="str">
        <f t="shared" si="12"/>
        <v>Fish waste handling</v>
      </c>
      <c r="I45" s="7"/>
      <c r="J45" s="7"/>
      <c r="K45" s="7"/>
      <c r="L45" s="7"/>
      <c r="M45" s="7"/>
      <c r="N45" s="7"/>
      <c r="O45" s="7"/>
      <c r="P45" s="7"/>
    </row>
    <row r="46" spans="1:16" x14ac:dyDescent="0.35">
      <c r="A46" s="30" t="str">
        <f t="shared" si="13"/>
        <v>Eutrophication, freshwater</v>
      </c>
      <c r="B46" s="31"/>
      <c r="C46" s="32" t="str">
        <f t="shared" si="12"/>
        <v>Production</v>
      </c>
      <c r="D46" s="32" t="str">
        <f t="shared" si="12"/>
        <v>Raw materials - fishing</v>
      </c>
      <c r="E46" s="32" t="str">
        <f t="shared" si="12"/>
        <v>Fish waste handling</v>
      </c>
      <c r="F46" s="131" t="str">
        <f t="shared" si="12"/>
        <v>Use</v>
      </c>
      <c r="I46" s="7"/>
      <c r="J46" s="7"/>
      <c r="K46" s="7"/>
      <c r="L46" s="7"/>
      <c r="M46" s="7"/>
      <c r="N46" s="7"/>
      <c r="O46" s="7"/>
      <c r="P46" s="7"/>
    </row>
    <row r="47" spans="1:16" x14ac:dyDescent="0.35">
      <c r="A47" s="30" t="str">
        <f t="shared" si="13"/>
        <v>Eutrophication, terrestrial</v>
      </c>
      <c r="B47" s="31"/>
      <c r="C47" s="32" t="str">
        <f t="shared" si="12"/>
        <v>Raw materials - fishing</v>
      </c>
      <c r="D47" s="32" t="str">
        <f t="shared" si="12"/>
        <v>Production</v>
      </c>
      <c r="E47" s="32" t="str">
        <f t="shared" si="12"/>
        <v>Use</v>
      </c>
      <c r="F47" s="131" t="str">
        <f t="shared" si="12"/>
        <v>Fish waste handling</v>
      </c>
      <c r="I47" s="135"/>
      <c r="J47" s="135"/>
      <c r="K47" s="135"/>
      <c r="L47" s="135"/>
      <c r="M47" s="135"/>
      <c r="N47" s="135"/>
      <c r="O47" s="135"/>
      <c r="P47" s="135"/>
    </row>
    <row r="48" spans="1:16" x14ac:dyDescent="0.35">
      <c r="A48" s="30" t="str">
        <f t="shared" si="13"/>
        <v>Human toxicity, cancer</v>
      </c>
      <c r="B48" s="31"/>
      <c r="C48" s="32" t="str">
        <f t="shared" si="12"/>
        <v>Raw materials - fishing</v>
      </c>
      <c r="D48" s="32" t="str">
        <f t="shared" si="12"/>
        <v>Production</v>
      </c>
      <c r="E48" s="32" t="str">
        <f t="shared" si="12"/>
        <v>Use</v>
      </c>
      <c r="F48" s="131" t="str">
        <f t="shared" si="12"/>
        <v>Fish waste handling</v>
      </c>
    </row>
    <row r="49" spans="1:6" x14ac:dyDescent="0.35">
      <c r="A49" s="30" t="str">
        <f t="shared" si="13"/>
        <v>Human toxicity, non-cancer</v>
      </c>
      <c r="B49" s="31"/>
      <c r="C49" s="32" t="str">
        <f t="shared" si="12"/>
        <v>Raw materials - fishing</v>
      </c>
      <c r="D49" s="32" t="str">
        <f t="shared" si="12"/>
        <v>Production</v>
      </c>
      <c r="E49" s="32" t="str">
        <f t="shared" si="12"/>
        <v>Use</v>
      </c>
      <c r="F49" s="131" t="str">
        <f t="shared" si="12"/>
        <v>Fish waste handling</v>
      </c>
    </row>
    <row r="50" spans="1:6" x14ac:dyDescent="0.35">
      <c r="A50" s="30" t="str">
        <f t="shared" si="13"/>
        <v>Ionising radiation</v>
      </c>
      <c r="B50" s="31"/>
      <c r="C50" s="32" t="str">
        <f t="shared" si="12"/>
        <v>Production</v>
      </c>
      <c r="D50" s="32" t="str">
        <f t="shared" si="12"/>
        <v>Use</v>
      </c>
      <c r="E50" s="32" t="str">
        <f t="shared" si="12"/>
        <v>Fish waste handling</v>
      </c>
      <c r="F50" s="131" t="str">
        <f t="shared" si="12"/>
        <v>Raw materials - fishing</v>
      </c>
    </row>
    <row r="51" spans="1:6" x14ac:dyDescent="0.35">
      <c r="A51" s="30" t="str">
        <f t="shared" si="13"/>
        <v>Land use</v>
      </c>
      <c r="B51" s="31"/>
      <c r="C51" s="32" t="str">
        <f t="shared" si="12"/>
        <v>Raw materials - fishing</v>
      </c>
      <c r="D51" s="32" t="str">
        <f t="shared" si="12"/>
        <v>Production</v>
      </c>
      <c r="E51" s="32" t="str">
        <f t="shared" si="12"/>
        <v>Use</v>
      </c>
      <c r="F51" s="131" t="str">
        <f t="shared" si="12"/>
        <v>Fish waste handling</v>
      </c>
    </row>
    <row r="52" spans="1:6" x14ac:dyDescent="0.35">
      <c r="A52" s="30" t="str">
        <f t="shared" si="13"/>
        <v>Ozone depletion</v>
      </c>
      <c r="B52" s="31"/>
      <c r="C52" s="32" t="str">
        <f t="shared" si="12"/>
        <v>Raw materials - fishing</v>
      </c>
      <c r="D52" s="32" t="str">
        <f t="shared" si="12"/>
        <v>Use</v>
      </c>
      <c r="E52" s="32" t="str">
        <f t="shared" si="12"/>
        <v>Production</v>
      </c>
      <c r="F52" s="131" t="str">
        <f t="shared" si="12"/>
        <v>Fish waste handling</v>
      </c>
    </row>
    <row r="53" spans="1:6" x14ac:dyDescent="0.35">
      <c r="A53" s="30" t="str">
        <f t="shared" si="13"/>
        <v>Photochemical ozone formation</v>
      </c>
      <c r="B53" s="31"/>
      <c r="C53" s="32" t="str">
        <f t="shared" si="12"/>
        <v>Raw materials - fishing</v>
      </c>
      <c r="D53" s="32" t="str">
        <f t="shared" si="12"/>
        <v>Production</v>
      </c>
      <c r="E53" s="32" t="str">
        <f t="shared" si="12"/>
        <v>Use</v>
      </c>
      <c r="F53" s="131" t="str">
        <f t="shared" si="12"/>
        <v>Fish waste handling</v>
      </c>
    </row>
    <row r="54" spans="1:6" x14ac:dyDescent="0.35">
      <c r="A54" s="30" t="str">
        <f t="shared" si="13"/>
        <v>Resource use, fossils</v>
      </c>
      <c r="B54" s="31"/>
      <c r="C54" s="32" t="str">
        <f t="shared" si="12"/>
        <v>Raw materials - fishing</v>
      </c>
      <c r="D54" s="32" t="str">
        <f t="shared" si="12"/>
        <v>Production</v>
      </c>
      <c r="E54" s="32" t="str">
        <f t="shared" si="12"/>
        <v>Use</v>
      </c>
      <c r="F54" s="131" t="str">
        <f t="shared" si="12"/>
        <v>Fish waste handling</v>
      </c>
    </row>
    <row r="55" spans="1:6" x14ac:dyDescent="0.35">
      <c r="A55" s="30" t="str">
        <f t="shared" si="13"/>
        <v>Resource use, minerals and metals</v>
      </c>
      <c r="B55" s="31"/>
      <c r="C55" s="32" t="str">
        <f t="shared" si="12"/>
        <v>Raw materials - fishing</v>
      </c>
      <c r="D55" s="32" t="str">
        <f t="shared" si="12"/>
        <v>Production</v>
      </c>
      <c r="E55" s="32" t="str">
        <f t="shared" si="12"/>
        <v>Use</v>
      </c>
      <c r="F55" s="131" t="str">
        <f t="shared" si="12"/>
        <v>Fish waste handling</v>
      </c>
    </row>
    <row r="56" spans="1:6" ht="25.75" x14ac:dyDescent="0.35">
      <c r="A56" s="30" t="str">
        <f t="shared" si="13"/>
        <v>Water use</v>
      </c>
      <c r="B56" s="31"/>
      <c r="C56" s="32" t="str">
        <f t="shared" si="12"/>
        <v>Production</v>
      </c>
      <c r="D56" s="32" t="str">
        <f t="shared" si="12"/>
        <v>Raw materials - fishing</v>
      </c>
      <c r="E56" s="32" t="str">
        <f t="shared" si="12"/>
        <v>Use</v>
      </c>
      <c r="F56" s="131" t="str">
        <f t="shared" si="12"/>
        <v>Fish waste handling</v>
      </c>
    </row>
    <row r="57" spans="1:6" x14ac:dyDescent="0.35">
      <c r="A57" s="1"/>
      <c r="B57" s="3"/>
      <c r="C57" s="9"/>
      <c r="D57" s="9"/>
      <c r="E57" s="9"/>
      <c r="F57" s="132"/>
    </row>
    <row r="58" spans="1:6" x14ac:dyDescent="0.35">
      <c r="A58" s="33" t="str">
        <f>A76</f>
        <v>Acidification</v>
      </c>
      <c r="B58" s="34"/>
      <c r="C58" s="35">
        <f>(_xlfn.XLOOKUP(LARGE($C76:$H76,C$40),$C76:$H76,$C76:$H76,"NA",0,1))/$B76</f>
        <v>0.77644442025982263</v>
      </c>
      <c r="D58" s="35">
        <f t="shared" ref="C58:F73" si="14">(_xlfn.XLOOKUP(LARGE($C76:$H76,D$40),$C76:$H76,$C76:$H76,"NA",0,1))/$B76</f>
        <v>0.18304894633435642</v>
      </c>
      <c r="E58" s="35">
        <f t="shared" si="14"/>
        <v>2.8705341303891341E-2</v>
      </c>
      <c r="F58" s="133">
        <f t="shared" si="14"/>
        <v>1.1801292101929579E-2</v>
      </c>
    </row>
    <row r="59" spans="1:6" x14ac:dyDescent="0.35">
      <c r="A59" s="33" t="str">
        <f t="shared" ref="A59:A73" si="15">A77</f>
        <v>Climate change</v>
      </c>
      <c r="B59" s="34"/>
      <c r="C59" s="35">
        <f t="shared" si="14"/>
        <v>0.5400729867177827</v>
      </c>
      <c r="D59" s="35">
        <f t="shared" si="14"/>
        <v>0.32475654328316617</v>
      </c>
      <c r="E59" s="35">
        <f t="shared" si="14"/>
        <v>0.13425500266393212</v>
      </c>
      <c r="F59" s="133">
        <f t="shared" si="14"/>
        <v>9.1546733511907495E-4</v>
      </c>
    </row>
    <row r="60" spans="1:6" x14ac:dyDescent="0.35">
      <c r="A60" s="33" t="str">
        <f t="shared" si="15"/>
        <v>Ecotoxicity, freshwater</v>
      </c>
      <c r="B60" s="34"/>
      <c r="C60" s="35">
        <f t="shared" si="14"/>
        <v>0.65146028173344528</v>
      </c>
      <c r="D60" s="35">
        <f t="shared" si="14"/>
        <v>0.21041988475246612</v>
      </c>
      <c r="E60" s="35">
        <f t="shared" si="14"/>
        <v>0.13804193731907125</v>
      </c>
      <c r="F60" s="133">
        <f t="shared" si="14"/>
        <v>7.7896195017432569E-5</v>
      </c>
    </row>
    <row r="61" spans="1:6" x14ac:dyDescent="0.35">
      <c r="A61" s="33" t="str">
        <f t="shared" si="15"/>
        <v>Particulate matter</v>
      </c>
      <c r="B61" s="34"/>
      <c r="C61" s="35">
        <f t="shared" si="14"/>
        <v>0.85610038868675009</v>
      </c>
      <c r="D61" s="35">
        <f t="shared" si="14"/>
        <v>0.12070106703474101</v>
      </c>
      <c r="E61" s="35">
        <f t="shared" si="14"/>
        <v>1.6710033087711268E-2</v>
      </c>
      <c r="F61" s="133">
        <f t="shared" si="14"/>
        <v>6.4885111907977706E-3</v>
      </c>
    </row>
    <row r="62" spans="1:6" x14ac:dyDescent="0.35">
      <c r="A62" s="33" t="str">
        <f t="shared" si="15"/>
        <v>Eutrophication, marine</v>
      </c>
      <c r="B62" s="34"/>
      <c r="C62" s="35">
        <f t="shared" si="14"/>
        <v>0.81953617425063197</v>
      </c>
      <c r="D62" s="35">
        <f t="shared" si="14"/>
        <v>0.13297283797765869</v>
      </c>
      <c r="E62" s="35">
        <f t="shared" si="14"/>
        <v>4.0014243868369027E-2</v>
      </c>
      <c r="F62" s="133">
        <f t="shared" si="14"/>
        <v>7.4767439033402933E-3</v>
      </c>
    </row>
    <row r="63" spans="1:6" x14ac:dyDescent="0.35">
      <c r="A63" s="33" t="str">
        <f t="shared" si="15"/>
        <v>Eutrophication, freshwater</v>
      </c>
      <c r="B63" s="34"/>
      <c r="C63" s="35">
        <f t="shared" si="14"/>
        <v>0.40102429011805835</v>
      </c>
      <c r="D63" s="35">
        <f t="shared" si="14"/>
        <v>0.30059527539927294</v>
      </c>
      <c r="E63" s="35">
        <f t="shared" si="14"/>
        <v>0.20978058059925664</v>
      </c>
      <c r="F63" s="133">
        <f t="shared" si="14"/>
        <v>8.8599853883412016E-2</v>
      </c>
    </row>
    <row r="64" spans="1:6" x14ac:dyDescent="0.35">
      <c r="A64" s="33" t="str">
        <f t="shared" si="15"/>
        <v>Eutrophication, terrestrial</v>
      </c>
      <c r="B64" s="34"/>
      <c r="C64" s="35">
        <f t="shared" si="14"/>
        <v>0.86577453563480766</v>
      </c>
      <c r="D64" s="35">
        <f t="shared" si="14"/>
        <v>0.11422885899512741</v>
      </c>
      <c r="E64" s="35">
        <f t="shared" si="14"/>
        <v>1.8707738935271008E-2</v>
      </c>
      <c r="F64" s="133">
        <f t="shared" si="14"/>
        <v>1.2888664347939481E-3</v>
      </c>
    </row>
    <row r="65" spans="1:9" x14ac:dyDescent="0.35">
      <c r="A65" s="33" t="str">
        <f t="shared" si="15"/>
        <v>Human toxicity, cancer</v>
      </c>
      <c r="B65" s="34"/>
      <c r="C65" s="35">
        <f t="shared" si="14"/>
        <v>0.56243389053495885</v>
      </c>
      <c r="D65" s="35">
        <f t="shared" si="14"/>
        <v>0.38720916628251045</v>
      </c>
      <c r="E65" s="35">
        <f t="shared" si="14"/>
        <v>4.3781892920532785E-2</v>
      </c>
      <c r="F65" s="133">
        <f t="shared" si="14"/>
        <v>6.5750502619978833E-3</v>
      </c>
    </row>
    <row r="66" spans="1:9" x14ac:dyDescent="0.35">
      <c r="A66" s="33" t="str">
        <f t="shared" si="15"/>
        <v>Human toxicity, non-cancer</v>
      </c>
      <c r="B66" s="34"/>
      <c r="C66" s="35">
        <f t="shared" si="14"/>
        <v>0.62664340788352746</v>
      </c>
      <c r="D66" s="35">
        <f t="shared" si="14"/>
        <v>0.29555712321738042</v>
      </c>
      <c r="E66" s="35">
        <f t="shared" si="14"/>
        <v>4.3259948817942553E-2</v>
      </c>
      <c r="F66" s="133">
        <f t="shared" si="14"/>
        <v>3.453952008114964E-2</v>
      </c>
    </row>
    <row r="67" spans="1:9" x14ac:dyDescent="0.35">
      <c r="A67" s="33" t="str">
        <f t="shared" si="15"/>
        <v>Ionising radiation</v>
      </c>
      <c r="B67" s="34"/>
      <c r="C67" s="35">
        <f t="shared" si="14"/>
        <v>0.58136821762388069</v>
      </c>
      <c r="D67" s="35">
        <f t="shared" si="14"/>
        <v>0.21712439871613698</v>
      </c>
      <c r="E67" s="35">
        <f t="shared" si="14"/>
        <v>0.14060171434501037</v>
      </c>
      <c r="F67" s="133">
        <f t="shared" si="14"/>
        <v>6.0905669314972016E-2</v>
      </c>
    </row>
    <row r="68" spans="1:9" x14ac:dyDescent="0.35">
      <c r="A68" s="33" t="str">
        <f t="shared" si="15"/>
        <v>Land use</v>
      </c>
      <c r="B68" s="34"/>
      <c r="C68" s="35">
        <f t="shared" si="14"/>
        <v>0.47240718546510324</v>
      </c>
      <c r="D68" s="35">
        <f t="shared" si="14"/>
        <v>0.35790566452732731</v>
      </c>
      <c r="E68" s="35">
        <f t="shared" si="14"/>
        <v>0.16934045058615094</v>
      </c>
      <c r="F68" s="133">
        <f t="shared" si="14"/>
        <v>3.4669942141848042E-4</v>
      </c>
    </row>
    <row r="69" spans="1:9" x14ac:dyDescent="0.35">
      <c r="A69" s="33" t="str">
        <f t="shared" si="15"/>
        <v>Ozone depletion</v>
      </c>
      <c r="B69" s="34"/>
      <c r="C69" s="35">
        <f t="shared" si="14"/>
        <v>0.93907921176919029</v>
      </c>
      <c r="D69" s="35">
        <f t="shared" si="14"/>
        <v>6.0381475058434199E-2</v>
      </c>
      <c r="E69" s="35">
        <f t="shared" si="14"/>
        <v>5.2689823035079143E-4</v>
      </c>
      <c r="F69" s="133">
        <f t="shared" si="14"/>
        <v>1.2414942024759697E-5</v>
      </c>
    </row>
    <row r="70" spans="1:9" x14ac:dyDescent="0.35">
      <c r="A70" s="33" t="str">
        <f t="shared" si="15"/>
        <v>Photochemical ozone formation</v>
      </c>
      <c r="B70" s="34"/>
      <c r="C70" s="35">
        <f t="shared" si="14"/>
        <v>0.86198653968146599</v>
      </c>
      <c r="D70" s="35">
        <f t="shared" si="14"/>
        <v>0.12171712512294867</v>
      </c>
      <c r="E70" s="35">
        <f t="shared" si="14"/>
        <v>1.5648476890798079E-2</v>
      </c>
      <c r="F70" s="133">
        <f t="shared" si="14"/>
        <v>6.4785830478739982E-4</v>
      </c>
    </row>
    <row r="71" spans="1:9" x14ac:dyDescent="0.35">
      <c r="A71" s="33" t="str">
        <f t="shared" si="15"/>
        <v>Resource use, fossils</v>
      </c>
      <c r="B71" s="34"/>
      <c r="C71" s="35">
        <f t="shared" si="14"/>
        <v>0.60967533828173592</v>
      </c>
      <c r="D71" s="35">
        <f t="shared" si="14"/>
        <v>0.28556932760165238</v>
      </c>
      <c r="E71" s="35">
        <f t="shared" si="14"/>
        <v>5.4478208394098629E-2</v>
      </c>
      <c r="F71" s="133">
        <f t="shared" si="14"/>
        <v>5.0277125722513187E-2</v>
      </c>
    </row>
    <row r="72" spans="1:9" x14ac:dyDescent="0.35">
      <c r="A72" s="33" t="str">
        <f t="shared" si="15"/>
        <v>Resource use, minerals and metals</v>
      </c>
      <c r="B72" s="34"/>
      <c r="C72" s="35">
        <f t="shared" si="14"/>
        <v>0.60907730157584006</v>
      </c>
      <c r="D72" s="35">
        <f t="shared" si="14"/>
        <v>0.23647103608097178</v>
      </c>
      <c r="E72" s="35">
        <f t="shared" si="14"/>
        <v>0.13711615123092979</v>
      </c>
      <c r="F72" s="133">
        <f t="shared" si="14"/>
        <v>1.7335511112258218E-2</v>
      </c>
    </row>
    <row r="73" spans="1:9" x14ac:dyDescent="0.35">
      <c r="A73" s="33" t="str">
        <f t="shared" si="15"/>
        <v>Water use</v>
      </c>
      <c r="B73" s="34"/>
      <c r="C73" s="35">
        <f t="shared" si="14"/>
        <v>0.69072370108348324</v>
      </c>
      <c r="D73" s="35">
        <f t="shared" si="14"/>
        <v>0.1544548576386324</v>
      </c>
      <c r="E73" s="35">
        <f t="shared" si="14"/>
        <v>0.1184527706295844</v>
      </c>
      <c r="F73" s="133">
        <f t="shared" si="14"/>
        <v>3.6368670648299913E-2</v>
      </c>
    </row>
    <row r="75" spans="1:9" x14ac:dyDescent="0.35">
      <c r="A75" s="36" t="s">
        <v>79</v>
      </c>
      <c r="B75" s="36" t="s">
        <v>80</v>
      </c>
      <c r="C75" s="37" t="str">
        <f>E141</f>
        <v>Raw materials - fishing</v>
      </c>
      <c r="D75" s="37" t="str">
        <f t="shared" ref="D75:F75" si="16">F141</f>
        <v>Production</v>
      </c>
      <c r="E75" s="37" t="str">
        <f t="shared" si="16"/>
        <v>Use</v>
      </c>
      <c r="F75" s="128" t="str">
        <f t="shared" si="16"/>
        <v>Fish waste handling</v>
      </c>
      <c r="G75" s="16"/>
      <c r="H75" s="16"/>
      <c r="I75" s="16"/>
    </row>
    <row r="76" spans="1:9" x14ac:dyDescent="0.35">
      <c r="A76" s="38" t="str">
        <f>A142</f>
        <v>Acidification</v>
      </c>
      <c r="B76" s="126">
        <f>SUM(C76:F76)</f>
        <v>4.0608909249999998E-2</v>
      </c>
      <c r="C76" s="126">
        <f>ABS(E142)</f>
        <v>3.1530560999999999E-2</v>
      </c>
      <c r="D76" s="126">
        <f>ABS(F142)+ABS(D142)</f>
        <v>7.4334180499999996E-3</v>
      </c>
      <c r="E76" s="36">
        <f>ABS(G142)</f>
        <v>1.1656926000000001E-3</v>
      </c>
      <c r="F76" s="129">
        <f>ABS(H142)</f>
        <v>4.7923760000000002E-4</v>
      </c>
      <c r="G76" s="6"/>
      <c r="H76" s="6"/>
    </row>
    <row r="77" spans="1:9" x14ac:dyDescent="0.35">
      <c r="A77" s="38" t="str">
        <f t="shared" ref="A77:A91" si="17">A143</f>
        <v>Climate change</v>
      </c>
      <c r="B77" s="126">
        <f t="shared" ref="B77:B91" si="18">SUM(C77:F77)</f>
        <v>6.0998840545999995</v>
      </c>
      <c r="C77" s="126">
        <f>ABS(E143)</f>
        <v>3.2943826</v>
      </c>
      <c r="D77" s="126">
        <f t="shared" ref="D77:D91" si="19">ABS(F143)+ABS(D143)</f>
        <v>1.98097726</v>
      </c>
      <c r="E77" s="36">
        <f t="shared" ref="E77:E91" si="20">ABS(G143)</f>
        <v>0.81893994999999997</v>
      </c>
      <c r="F77" s="129">
        <f t="shared" ref="F77:F91" si="21">ABS(H143)</f>
        <v>5.5842445999999997E-3</v>
      </c>
      <c r="G77" s="6"/>
      <c r="H77" s="6"/>
    </row>
    <row r="78" spans="1:9" x14ac:dyDescent="0.35">
      <c r="A78" s="38" t="str">
        <f t="shared" si="17"/>
        <v>Ecotoxicity, freshwater</v>
      </c>
      <c r="B78" s="126">
        <f t="shared" si="18"/>
        <v>74.733767146099993</v>
      </c>
      <c r="C78" s="126">
        <f t="shared" ref="C77:C91" si="22">ABS(E144)</f>
        <v>48.686081000000001</v>
      </c>
      <c r="D78" s="126">
        <f t="shared" si="19"/>
        <v>15.72547067</v>
      </c>
      <c r="E78" s="36">
        <f t="shared" si="20"/>
        <v>10.316394000000001</v>
      </c>
      <c r="F78" s="129">
        <f t="shared" si="21"/>
        <v>5.8214761000000004E-3</v>
      </c>
      <c r="G78" s="6"/>
      <c r="H78" s="6"/>
    </row>
    <row r="79" spans="1:9" x14ac:dyDescent="0.35">
      <c r="A79" s="38" t="str">
        <f t="shared" si="17"/>
        <v>Particulate matter</v>
      </c>
      <c r="B79" s="126">
        <f t="shared" si="18"/>
        <v>7.8899993379999991E-7</v>
      </c>
      <c r="C79" s="126">
        <f t="shared" si="22"/>
        <v>6.7546314999999998E-7</v>
      </c>
      <c r="D79" s="126">
        <f t="shared" si="19"/>
        <v>9.5233133900000004E-8</v>
      </c>
      <c r="E79" s="36">
        <f t="shared" si="20"/>
        <v>1.3184215E-8</v>
      </c>
      <c r="F79" s="129">
        <f t="shared" si="21"/>
        <v>5.1194348999999999E-9</v>
      </c>
      <c r="G79" s="6"/>
      <c r="H79" s="6"/>
    </row>
    <row r="80" spans="1:9" x14ac:dyDescent="0.35">
      <c r="A80" s="38" t="str">
        <f t="shared" si="17"/>
        <v>Eutrophication, marine</v>
      </c>
      <c r="B80" s="126">
        <f t="shared" si="18"/>
        <v>1.7946520803E-2</v>
      </c>
      <c r="C80" s="126">
        <f t="shared" si="22"/>
        <v>1.4707823E-2</v>
      </c>
      <c r="D80" s="126">
        <f t="shared" si="19"/>
        <v>2.3863998030000002E-3</v>
      </c>
      <c r="E80" s="36">
        <f t="shared" si="20"/>
        <v>7.1811645999999999E-4</v>
      </c>
      <c r="F80" s="129">
        <f t="shared" si="21"/>
        <v>1.3418153999999999E-4</v>
      </c>
      <c r="G80" s="6"/>
      <c r="H80" s="6"/>
    </row>
    <row r="81" spans="1:8" x14ac:dyDescent="0.35">
      <c r="A81" s="38" t="str">
        <f t="shared" si="17"/>
        <v>Eutrophication, freshwater</v>
      </c>
      <c r="B81" s="126">
        <f t="shared" si="18"/>
        <v>1.323742928E-4</v>
      </c>
      <c r="C81" s="126">
        <f t="shared" si="22"/>
        <v>3.9791086999999997E-5</v>
      </c>
      <c r="D81" s="126">
        <f t="shared" si="19"/>
        <v>5.3085306800000001E-5</v>
      </c>
      <c r="E81" s="36">
        <f t="shared" si="20"/>
        <v>1.1728343E-5</v>
      </c>
      <c r="F81" s="129">
        <f t="shared" si="21"/>
        <v>2.7769555999999999E-5</v>
      </c>
      <c r="G81" s="6"/>
      <c r="H81" s="6"/>
    </row>
    <row r="82" spans="1:8" x14ac:dyDescent="0.35">
      <c r="A82" s="38" t="str">
        <f t="shared" si="17"/>
        <v>Eutrophication, terrestrial</v>
      </c>
      <c r="B82" s="126">
        <f t="shared" si="18"/>
        <v>0.18933692693999998</v>
      </c>
      <c r="C82" s="126">
        <f t="shared" si="22"/>
        <v>0.16392308999999999</v>
      </c>
      <c r="D82" s="126">
        <f t="shared" si="19"/>
        <v>2.1627741129999999E-2</v>
      </c>
      <c r="E82" s="36">
        <f t="shared" si="20"/>
        <v>3.5420657999999999E-3</v>
      </c>
      <c r="F82" s="129">
        <f t="shared" si="21"/>
        <v>2.4403000999999999E-4</v>
      </c>
      <c r="G82" s="6"/>
      <c r="H82" s="6"/>
    </row>
    <row r="83" spans="1:8" x14ac:dyDescent="0.35">
      <c r="A83" s="38" t="str">
        <f t="shared" si="17"/>
        <v>Human toxicity, cancer</v>
      </c>
      <c r="B83" s="126">
        <f t="shared" si="18"/>
        <v>2.1456354610000002E-9</v>
      </c>
      <c r="C83" s="126">
        <f t="shared" si="22"/>
        <v>1.2067781000000001E-9</v>
      </c>
      <c r="D83" s="126">
        <f t="shared" si="19"/>
        <v>8.3080971800000006E-10</v>
      </c>
      <c r="E83" s="36">
        <f t="shared" si="20"/>
        <v>9.3939982000000003E-11</v>
      </c>
      <c r="F83" s="129">
        <f t="shared" si="21"/>
        <v>1.4107661000000001E-11</v>
      </c>
      <c r="G83" s="6"/>
      <c r="H83" s="6"/>
    </row>
    <row r="84" spans="1:8" x14ac:dyDescent="0.35">
      <c r="A84" s="38" t="str">
        <f t="shared" si="17"/>
        <v>Human toxicity, non-cancer</v>
      </c>
      <c r="B84" s="126">
        <f t="shared" si="18"/>
        <v>5.4491174040000003E-8</v>
      </c>
      <c r="C84" s="126">
        <f t="shared" si="22"/>
        <v>3.4146535000000002E-8</v>
      </c>
      <c r="D84" s="126">
        <f t="shared" si="19"/>
        <v>1.6105254640000002E-8</v>
      </c>
      <c r="E84" s="36">
        <f t="shared" si="20"/>
        <v>2.3572854E-9</v>
      </c>
      <c r="F84" s="129">
        <f t="shared" si="21"/>
        <v>1.882099E-9</v>
      </c>
      <c r="G84" s="6"/>
      <c r="H84" s="6"/>
    </row>
    <row r="85" spans="1:8" x14ac:dyDescent="0.35">
      <c r="A85" s="38" t="str">
        <f t="shared" si="17"/>
        <v>Ionising radiation</v>
      </c>
      <c r="B85" s="126">
        <f t="shared" si="18"/>
        <v>0.48665221699999994</v>
      </c>
      <c r="C85" s="126">
        <f t="shared" si="22"/>
        <v>2.9639879000000001E-2</v>
      </c>
      <c r="D85" s="126">
        <f t="shared" si="19"/>
        <v>0.28292413199999999</v>
      </c>
      <c r="E85" s="36">
        <f t="shared" si="20"/>
        <v>0.10566407</v>
      </c>
      <c r="F85" s="129">
        <f t="shared" si="21"/>
        <v>6.8424135999999997E-2</v>
      </c>
      <c r="G85" s="6"/>
      <c r="H85" s="6"/>
    </row>
    <row r="86" spans="1:8" x14ac:dyDescent="0.35">
      <c r="A86" s="38" t="str">
        <f t="shared" si="17"/>
        <v>Land use</v>
      </c>
      <c r="B86" s="126">
        <f t="shared" si="18"/>
        <v>78.780869862000003</v>
      </c>
      <c r="C86" s="126">
        <f t="shared" si="22"/>
        <v>37.216648999999997</v>
      </c>
      <c r="D86" s="126">
        <f t="shared" si="19"/>
        <v>28.196119580000001</v>
      </c>
      <c r="E86" s="36">
        <f t="shared" si="20"/>
        <v>13.340788</v>
      </c>
      <c r="F86" s="129">
        <f t="shared" si="21"/>
        <v>2.7313282000000001E-2</v>
      </c>
      <c r="G86" s="6"/>
      <c r="H86" s="6"/>
    </row>
    <row r="87" spans="1:8" x14ac:dyDescent="0.35">
      <c r="A87" s="38" t="str">
        <f t="shared" si="17"/>
        <v>Ozone depletion</v>
      </c>
      <c r="B87" s="126">
        <f t="shared" si="18"/>
        <v>4.3846186225789999E-6</v>
      </c>
      <c r="C87" s="126">
        <f t="shared" si="22"/>
        <v>4.1175042E-6</v>
      </c>
      <c r="D87" s="126">
        <f t="shared" si="19"/>
        <v>2.3102477929999999E-9</v>
      </c>
      <c r="E87" s="36">
        <f t="shared" si="20"/>
        <v>2.6474973999999999E-7</v>
      </c>
      <c r="F87" s="129">
        <f t="shared" si="21"/>
        <v>5.4434786000000003E-11</v>
      </c>
      <c r="G87" s="6"/>
      <c r="H87" s="6"/>
    </row>
    <row r="88" spans="1:8" x14ac:dyDescent="0.35">
      <c r="A88" s="38" t="str">
        <f t="shared" si="17"/>
        <v>Photochemical ozone formation</v>
      </c>
      <c r="B88" s="126">
        <f t="shared" si="18"/>
        <v>4.9740754670999997E-2</v>
      </c>
      <c r="C88" s="126">
        <f t="shared" si="22"/>
        <v>4.2875861000000001E-2</v>
      </c>
      <c r="D88" s="126">
        <f t="shared" si="19"/>
        <v>6.0543016600000006E-3</v>
      </c>
      <c r="E88" s="36">
        <f t="shared" si="20"/>
        <v>7.7836704999999999E-4</v>
      </c>
      <c r="F88" s="129">
        <f t="shared" si="21"/>
        <v>3.2224960999999997E-5</v>
      </c>
      <c r="G88" s="6"/>
      <c r="H88" s="6"/>
    </row>
    <row r="89" spans="1:8" x14ac:dyDescent="0.35">
      <c r="A89" s="38" t="str">
        <f t="shared" si="17"/>
        <v>Resource use, fossils</v>
      </c>
      <c r="B89" s="126">
        <f t="shared" si="18"/>
        <v>115.08516679999998</v>
      </c>
      <c r="C89" s="126">
        <f t="shared" si="22"/>
        <v>70.164587999999995</v>
      </c>
      <c r="D89" s="126">
        <f t="shared" si="19"/>
        <v>32.8647937</v>
      </c>
      <c r="E89" s="36">
        <f t="shared" si="20"/>
        <v>6.2696337</v>
      </c>
      <c r="F89" s="129">
        <f t="shared" si="21"/>
        <v>5.7861513999999996</v>
      </c>
      <c r="G89" s="6"/>
      <c r="H89" s="6"/>
    </row>
    <row r="90" spans="1:8" x14ac:dyDescent="0.35">
      <c r="A90" s="38" t="str">
        <f t="shared" si="17"/>
        <v>Resource use, minerals and metals</v>
      </c>
      <c r="B90" s="126">
        <f t="shared" si="18"/>
        <v>3.2590874670000007E-6</v>
      </c>
      <c r="C90" s="126">
        <f t="shared" si="22"/>
        <v>1.9850362000000001E-6</v>
      </c>
      <c r="D90" s="126">
        <f t="shared" si="19"/>
        <v>7.7067979000000005E-7</v>
      </c>
      <c r="E90" s="36">
        <f t="shared" si="20"/>
        <v>4.4687353000000002E-7</v>
      </c>
      <c r="F90" s="129">
        <f t="shared" si="21"/>
        <v>5.6497947E-8</v>
      </c>
      <c r="G90" s="6"/>
      <c r="H90" s="6"/>
    </row>
    <row r="91" spans="1:8" x14ac:dyDescent="0.35">
      <c r="A91" s="38" t="str">
        <f t="shared" si="17"/>
        <v>Water use</v>
      </c>
      <c r="B91" s="126">
        <f t="shared" si="18"/>
        <v>2.46415798</v>
      </c>
      <c r="C91" s="126">
        <f t="shared" si="22"/>
        <v>0.38060116999999999</v>
      </c>
      <c r="D91" s="126">
        <f t="shared" si="19"/>
        <v>1.70205232</v>
      </c>
      <c r="E91" s="36">
        <f t="shared" si="20"/>
        <v>0.29188634000000002</v>
      </c>
      <c r="F91" s="129">
        <f t="shared" si="21"/>
        <v>8.9618149999999994E-2</v>
      </c>
      <c r="G91" s="6"/>
      <c r="H91" s="6"/>
    </row>
    <row r="92" spans="1:8" x14ac:dyDescent="0.35">
      <c r="A92" s="127"/>
      <c r="C92" s="127"/>
      <c r="D92" s="127"/>
      <c r="E92" s="127"/>
      <c r="F92" s="127"/>
      <c r="G92" s="127"/>
      <c r="H92" s="127"/>
    </row>
    <row r="94" spans="1:8" ht="15.75" customHeight="1" x14ac:dyDescent="0.35">
      <c r="B94" s="5"/>
      <c r="C94" s="5"/>
      <c r="D94" s="5"/>
    </row>
    <row r="95" spans="1:8" x14ac:dyDescent="0.35">
      <c r="B95" s="5"/>
      <c r="C95" s="5"/>
      <c r="D95" s="5"/>
    </row>
    <row r="108" spans="1:15" ht="84" customHeight="1" x14ac:dyDescent="0.35">
      <c r="A108" s="10"/>
      <c r="B108" s="122"/>
      <c r="C108" s="122"/>
      <c r="D108" s="122"/>
      <c r="E108" s="122"/>
      <c r="F108" s="122"/>
      <c r="G108" s="123"/>
      <c r="H108" s="123"/>
      <c r="I108" s="123"/>
      <c r="J108" s="123"/>
      <c r="K108" s="123"/>
      <c r="L108" s="123"/>
      <c r="M108" s="75"/>
      <c r="N108" s="75"/>
    </row>
    <row r="109" spans="1:15" x14ac:dyDescent="0.35">
      <c r="A109" s="10"/>
      <c r="C109" s="53"/>
      <c r="E109" s="53"/>
      <c r="G109" s="124"/>
      <c r="H109" s="124"/>
      <c r="I109" s="10"/>
      <c r="J109" s="10"/>
      <c r="O109" s="4"/>
    </row>
    <row r="110" spans="1:15" x14ac:dyDescent="0.35">
      <c r="A110" s="10"/>
      <c r="E110" s="53"/>
      <c r="G110" s="124"/>
      <c r="H110" s="124"/>
      <c r="I110" s="124"/>
      <c r="J110" s="124"/>
      <c r="O110" s="4"/>
    </row>
    <row r="111" spans="1:15" x14ac:dyDescent="0.35">
      <c r="A111" s="10"/>
      <c r="E111" s="53"/>
      <c r="G111" s="124"/>
      <c r="H111" s="124"/>
      <c r="I111" s="10"/>
      <c r="J111" s="10"/>
      <c r="O111" s="4"/>
    </row>
    <row r="112" spans="1:15" x14ac:dyDescent="0.35">
      <c r="A112" s="10"/>
      <c r="E112" s="53"/>
      <c r="G112" s="124"/>
      <c r="H112" s="124"/>
      <c r="I112" s="10"/>
      <c r="J112" s="10"/>
      <c r="O112" s="4"/>
    </row>
    <row r="113" spans="1:15" x14ac:dyDescent="0.35">
      <c r="A113" s="10"/>
      <c r="E113" s="53"/>
      <c r="G113" s="124"/>
      <c r="H113" s="124"/>
      <c r="I113" s="124"/>
      <c r="J113" s="124"/>
      <c r="L113" s="52"/>
      <c r="O113" s="4"/>
    </row>
    <row r="114" spans="1:15" x14ac:dyDescent="0.35">
      <c r="A114" s="10"/>
      <c r="E114" s="53"/>
      <c r="G114" s="124"/>
      <c r="H114" s="124"/>
      <c r="I114" s="124"/>
      <c r="J114" s="124"/>
      <c r="O114" s="4"/>
    </row>
    <row r="115" spans="1:15" x14ac:dyDescent="0.35">
      <c r="A115" s="10"/>
      <c r="E115" s="53"/>
      <c r="G115" s="124"/>
      <c r="H115" s="124"/>
      <c r="I115" s="124"/>
      <c r="J115" s="124"/>
      <c r="O115" s="4"/>
    </row>
    <row r="116" spans="1:15" x14ac:dyDescent="0.35">
      <c r="A116" s="10"/>
      <c r="E116" s="53"/>
      <c r="G116" s="124"/>
      <c r="H116" s="124"/>
      <c r="I116" s="10"/>
      <c r="J116" s="10"/>
      <c r="O116" s="4"/>
    </row>
    <row r="117" spans="1:15" x14ac:dyDescent="0.35">
      <c r="A117" s="10"/>
      <c r="E117" s="53"/>
      <c r="G117" s="124"/>
      <c r="H117" s="124"/>
      <c r="I117" s="124"/>
      <c r="J117" s="124"/>
      <c r="O117" s="4"/>
    </row>
    <row r="118" spans="1:15" x14ac:dyDescent="0.35">
      <c r="A118" s="10"/>
      <c r="E118" s="53"/>
      <c r="G118" s="124"/>
      <c r="H118" s="124"/>
      <c r="I118" s="124"/>
      <c r="J118" s="124"/>
      <c r="K118" s="52"/>
      <c r="L118" s="52"/>
      <c r="O118" s="4"/>
    </row>
    <row r="119" spans="1:15" x14ac:dyDescent="0.35">
      <c r="A119" s="10"/>
      <c r="E119" s="53"/>
      <c r="G119" s="124"/>
      <c r="H119" s="124"/>
      <c r="I119" s="124"/>
      <c r="J119" s="124"/>
      <c r="K119" s="52"/>
      <c r="L119" s="52"/>
      <c r="O119" s="4"/>
    </row>
    <row r="120" spans="1:15" x14ac:dyDescent="0.35">
      <c r="A120" s="10"/>
      <c r="E120" s="53"/>
      <c r="G120" s="124"/>
      <c r="H120" s="124"/>
      <c r="I120" s="10"/>
      <c r="J120" s="124"/>
      <c r="L120" s="52"/>
      <c r="O120" s="4"/>
    </row>
    <row r="121" spans="1:15" x14ac:dyDescent="0.35">
      <c r="A121" s="10"/>
      <c r="E121" s="53"/>
      <c r="G121" s="124"/>
      <c r="H121" s="124"/>
      <c r="I121" s="124"/>
      <c r="J121" s="124"/>
      <c r="K121" s="52"/>
      <c r="L121" s="52"/>
      <c r="O121" s="4"/>
    </row>
    <row r="122" spans="1:15" x14ac:dyDescent="0.35">
      <c r="A122" s="10"/>
      <c r="E122" s="53"/>
      <c r="G122" s="124"/>
      <c r="H122" s="124"/>
      <c r="I122" s="10"/>
      <c r="J122" s="10"/>
      <c r="O122" s="4"/>
    </row>
    <row r="123" spans="1:15" x14ac:dyDescent="0.35">
      <c r="A123" s="10"/>
      <c r="E123" s="53"/>
      <c r="G123" s="124"/>
      <c r="H123" s="124"/>
      <c r="I123" s="124"/>
      <c r="J123" s="124"/>
      <c r="K123" s="52"/>
      <c r="L123" s="52"/>
      <c r="O123" s="4"/>
    </row>
    <row r="124" spans="1:15" x14ac:dyDescent="0.35">
      <c r="A124" s="10"/>
      <c r="E124" s="53"/>
      <c r="G124" s="124"/>
      <c r="H124" s="124"/>
      <c r="I124" s="124"/>
      <c r="J124" s="124"/>
      <c r="K124" s="52"/>
      <c r="O124" s="4"/>
    </row>
    <row r="125" spans="1:15" s="82" customFormat="1" x14ac:dyDescent="0.35">
      <c r="A125" s="15" t="s">
        <v>81</v>
      </c>
      <c r="B125" s="80"/>
      <c r="C125" s="80"/>
      <c r="D125" s="80"/>
      <c r="E125" s="81"/>
      <c r="F125" s="81"/>
    </row>
    <row r="126" spans="1:15" x14ac:dyDescent="0.35">
      <c r="A126" s="10"/>
      <c r="C126" s="53"/>
      <c r="D126" s="53"/>
      <c r="E126" s="53"/>
      <c r="F126" s="53"/>
      <c r="G126" s="124"/>
      <c r="H126" s="124"/>
      <c r="I126" s="124"/>
      <c r="J126" s="124"/>
      <c r="K126" s="52"/>
      <c r="L126" s="52"/>
      <c r="O126" s="4"/>
    </row>
    <row r="127" spans="1:15" x14ac:dyDescent="0.35">
      <c r="A127" s="125"/>
      <c r="C127" s="53"/>
      <c r="D127" s="53"/>
      <c r="E127" s="53"/>
      <c r="F127" s="53"/>
      <c r="G127" s="124"/>
      <c r="H127" s="124"/>
      <c r="I127" s="124"/>
      <c r="J127" s="124"/>
      <c r="K127" s="52"/>
      <c r="L127" s="52"/>
      <c r="O127" s="4"/>
    </row>
    <row r="128" spans="1:15" x14ac:dyDescent="0.35">
      <c r="A128" s="10" t="s">
        <v>21</v>
      </c>
      <c r="B128" s="6" t="s">
        <v>22</v>
      </c>
      <c r="C128" s="53"/>
      <c r="D128" s="53"/>
      <c r="E128" s="53"/>
      <c r="F128" s="53"/>
      <c r="G128" s="124"/>
      <c r="H128" s="124"/>
      <c r="I128" s="124"/>
      <c r="J128" s="124"/>
      <c r="K128" s="52"/>
      <c r="L128" s="52"/>
      <c r="O128" s="4"/>
    </row>
    <row r="129" spans="1:15" x14ac:dyDescent="0.35">
      <c r="A129" s="10" t="s">
        <v>23</v>
      </c>
      <c r="B129" s="6" t="s">
        <v>24</v>
      </c>
      <c r="C129" s="53"/>
      <c r="D129" s="53"/>
      <c r="E129" s="53"/>
      <c r="F129" s="53"/>
      <c r="G129" s="124"/>
      <c r="H129" s="124"/>
      <c r="I129" s="124"/>
      <c r="J129" s="124"/>
      <c r="K129" s="52"/>
      <c r="L129" s="52"/>
      <c r="O129" s="4"/>
    </row>
    <row r="130" spans="1:15" x14ac:dyDescent="0.35">
      <c r="A130" s="10" t="s">
        <v>25</v>
      </c>
      <c r="B130" s="6" t="s">
        <v>65</v>
      </c>
      <c r="C130" s="53"/>
      <c r="D130" s="53"/>
      <c r="E130" s="53"/>
      <c r="F130" s="53"/>
      <c r="G130" s="124"/>
      <c r="H130" s="124"/>
      <c r="I130" s="124"/>
      <c r="J130" s="124"/>
      <c r="K130" s="52"/>
      <c r="L130" s="52"/>
      <c r="O130" s="4"/>
    </row>
    <row r="131" spans="1:15" x14ac:dyDescent="0.35">
      <c r="A131" s="10" t="s">
        <v>27</v>
      </c>
      <c r="B131" s="6" t="s">
        <v>66</v>
      </c>
      <c r="C131" s="53"/>
      <c r="D131" s="53"/>
      <c r="E131" s="53"/>
      <c r="F131" s="53"/>
      <c r="G131" s="124"/>
      <c r="H131" s="124"/>
      <c r="I131" s="124"/>
      <c r="J131" s="124"/>
      <c r="O131" s="4"/>
    </row>
    <row r="132" spans="1:15" x14ac:dyDescent="0.35">
      <c r="A132" s="10" t="s">
        <v>29</v>
      </c>
      <c r="B132" s="6" t="s">
        <v>82</v>
      </c>
      <c r="C132" s="53"/>
      <c r="F132" s="53"/>
      <c r="G132" s="10"/>
      <c r="H132" s="124"/>
      <c r="I132" s="124"/>
      <c r="J132" s="10"/>
      <c r="O132" s="4"/>
    </row>
    <row r="133" spans="1:15" x14ac:dyDescent="0.35">
      <c r="A133" s="10" t="s">
        <v>31</v>
      </c>
      <c r="B133" s="6" t="s">
        <v>32</v>
      </c>
      <c r="C133" s="53"/>
      <c r="D133" s="53"/>
      <c r="E133" s="53"/>
      <c r="F133" s="53"/>
      <c r="G133" s="124"/>
      <c r="H133" s="124"/>
      <c r="I133" s="124"/>
      <c r="J133" s="124"/>
      <c r="K133" s="52"/>
      <c r="L133" s="52"/>
      <c r="O133" s="4"/>
    </row>
    <row r="134" spans="1:15" x14ac:dyDescent="0.35">
      <c r="A134" s="10" t="s">
        <v>33</v>
      </c>
      <c r="B134" s="6" t="s">
        <v>34</v>
      </c>
      <c r="G134" s="124"/>
      <c r="H134" s="124"/>
      <c r="I134" s="10"/>
      <c r="J134" s="10"/>
      <c r="O134" s="4"/>
    </row>
    <row r="135" spans="1:15" x14ac:dyDescent="0.35">
      <c r="A135" s="10" t="s">
        <v>37</v>
      </c>
      <c r="B135" s="6" t="s">
        <v>36</v>
      </c>
      <c r="G135" s="10"/>
      <c r="H135" s="10"/>
      <c r="I135" s="10"/>
      <c r="J135" s="10"/>
      <c r="O135" s="4"/>
    </row>
    <row r="136" spans="1:15" x14ac:dyDescent="0.35">
      <c r="A136" s="10" t="s">
        <v>38</v>
      </c>
      <c r="B136" s="6" t="s">
        <v>36</v>
      </c>
      <c r="C136" s="53"/>
      <c r="D136" s="53"/>
      <c r="E136" s="53"/>
      <c r="F136" s="53"/>
      <c r="G136" s="124"/>
      <c r="H136" s="124"/>
      <c r="I136" s="124"/>
      <c r="J136" s="124"/>
      <c r="K136" s="52"/>
      <c r="L136" s="52"/>
      <c r="O136" s="4"/>
    </row>
    <row r="137" spans="1:15" x14ac:dyDescent="0.35">
      <c r="A137" s="10" t="s">
        <v>39</v>
      </c>
      <c r="B137" s="6" t="s">
        <v>36</v>
      </c>
      <c r="G137" s="52"/>
      <c r="H137" s="52"/>
    </row>
    <row r="138" spans="1:15" x14ac:dyDescent="0.35">
      <c r="A138" t="s">
        <v>40</v>
      </c>
      <c r="B138" s="6" t="s">
        <v>41</v>
      </c>
    </row>
    <row r="139" spans="1:15" x14ac:dyDescent="0.35">
      <c r="A139" t="s">
        <v>42</v>
      </c>
      <c r="B139" s="6" t="s">
        <v>43</v>
      </c>
    </row>
    <row r="141" spans="1:15" x14ac:dyDescent="0.35">
      <c r="A141" t="s">
        <v>41</v>
      </c>
      <c r="B141" s="6" t="s">
        <v>44</v>
      </c>
      <c r="C141" s="6" t="s">
        <v>45</v>
      </c>
      <c r="D141" s="111" t="s">
        <v>67</v>
      </c>
      <c r="E141" s="6" t="s">
        <v>68</v>
      </c>
      <c r="F141" s="6" t="s">
        <v>46</v>
      </c>
      <c r="G141" t="s">
        <v>47</v>
      </c>
      <c r="H141" t="s">
        <v>13</v>
      </c>
    </row>
    <row r="142" spans="1:15" ht="14.6" x14ac:dyDescent="0.35">
      <c r="A142" t="s">
        <v>49</v>
      </c>
      <c r="B142" s="6" t="s">
        <v>83</v>
      </c>
      <c r="C142" s="118">
        <v>3.9650433999999998E-2</v>
      </c>
      <c r="D142" s="118">
        <v>2.9543244999999998E-4</v>
      </c>
      <c r="E142" s="118">
        <v>3.1530560999999999E-2</v>
      </c>
      <c r="F142" s="118">
        <v>7.1379855999999997E-3</v>
      </c>
      <c r="G142" s="109">
        <v>1.1656926000000001E-3</v>
      </c>
      <c r="H142" s="109">
        <v>-4.7923760000000002E-4</v>
      </c>
    </row>
    <row r="143" spans="1:15" ht="14.6" x14ac:dyDescent="0.35">
      <c r="A143" t="s">
        <v>50</v>
      </c>
      <c r="B143" s="6" t="s">
        <v>84</v>
      </c>
      <c r="C143" s="118">
        <v>6.0998840000000003</v>
      </c>
      <c r="D143" s="118">
        <v>0.11618526</v>
      </c>
      <c r="E143" s="118">
        <v>3.2943826</v>
      </c>
      <c r="F143" s="118">
        <v>1.864792</v>
      </c>
      <c r="G143" s="109">
        <v>0.81893994999999997</v>
      </c>
      <c r="H143" s="109">
        <v>5.5842445999999997E-3</v>
      </c>
    </row>
    <row r="144" spans="1:15" ht="14.6" x14ac:dyDescent="0.35">
      <c r="A144" t="s">
        <v>51</v>
      </c>
      <c r="B144" s="6" t="s">
        <v>85</v>
      </c>
      <c r="C144" s="118">
        <v>74.733767</v>
      </c>
      <c r="D144" s="118">
        <v>0.87941466999999995</v>
      </c>
      <c r="E144" s="118">
        <v>48.686081000000001</v>
      </c>
      <c r="F144" s="118">
        <v>14.846056000000001</v>
      </c>
      <c r="G144" s="109">
        <v>10.316394000000001</v>
      </c>
      <c r="H144" s="109">
        <v>5.8214761000000004E-3</v>
      </c>
    </row>
    <row r="145" spans="1:8" ht="14.6" x14ac:dyDescent="0.35">
      <c r="A145" t="s">
        <v>70</v>
      </c>
      <c r="B145" s="6" t="s">
        <v>86</v>
      </c>
      <c r="C145" s="118">
        <v>7.7876105999999995E-7</v>
      </c>
      <c r="D145" s="118">
        <v>2.8825359000000002E-9</v>
      </c>
      <c r="E145" s="118">
        <v>6.7546314999999998E-7</v>
      </c>
      <c r="F145" s="118">
        <v>9.2350598000000002E-8</v>
      </c>
      <c r="G145" s="109">
        <v>1.3184215E-8</v>
      </c>
      <c r="H145" s="109">
        <v>-5.1194348999999999E-9</v>
      </c>
    </row>
    <row r="146" spans="1:8" ht="14.6" x14ac:dyDescent="0.35">
      <c r="A146" t="s">
        <v>53</v>
      </c>
      <c r="B146" s="6" t="s">
        <v>87</v>
      </c>
      <c r="C146" s="118">
        <v>1.7946520000000001E-2</v>
      </c>
      <c r="D146" s="118">
        <v>5.9136603E-5</v>
      </c>
      <c r="E146" s="118">
        <v>1.4707823E-2</v>
      </c>
      <c r="F146" s="118">
        <v>2.3272632000000001E-3</v>
      </c>
      <c r="G146" s="109">
        <v>7.1811645999999999E-4</v>
      </c>
      <c r="H146" s="109">
        <v>1.3418153999999999E-4</v>
      </c>
    </row>
    <row r="147" spans="1:8" ht="14.6" x14ac:dyDescent="0.35">
      <c r="A147" t="s">
        <v>54</v>
      </c>
      <c r="B147" s="6" t="s">
        <v>88</v>
      </c>
      <c r="C147" s="118">
        <v>1.3237429E-4</v>
      </c>
      <c r="D147" s="118">
        <v>5.3176578000000002E-6</v>
      </c>
      <c r="E147" s="118">
        <v>3.9791086999999997E-5</v>
      </c>
      <c r="F147" s="118">
        <v>4.7767649000000001E-5</v>
      </c>
      <c r="G147" s="109">
        <v>1.1728343E-5</v>
      </c>
      <c r="H147" s="109">
        <v>2.7769555999999999E-5</v>
      </c>
    </row>
    <row r="148" spans="1:8" ht="14.6" x14ac:dyDescent="0.35">
      <c r="A148" t="s">
        <v>55</v>
      </c>
      <c r="B148" s="6" t="s">
        <v>89</v>
      </c>
      <c r="C148" s="118">
        <v>0.18884886000000001</v>
      </c>
      <c r="D148" s="118">
        <v>6.4781712999999999E-4</v>
      </c>
      <c r="E148" s="118">
        <v>0.16392308999999999</v>
      </c>
      <c r="F148" s="118">
        <v>2.0979924E-2</v>
      </c>
      <c r="G148" s="109">
        <v>3.5420657999999999E-3</v>
      </c>
      <c r="H148" s="109">
        <v>-2.4403000999999999E-4</v>
      </c>
    </row>
    <row r="149" spans="1:8" ht="14.6" x14ac:dyDescent="0.35">
      <c r="A149" t="s">
        <v>56</v>
      </c>
      <c r="B149" s="6" t="s">
        <v>90</v>
      </c>
      <c r="C149" s="118">
        <v>2.1174202E-9</v>
      </c>
      <c r="D149" s="118">
        <v>3.4275338000000001E-11</v>
      </c>
      <c r="E149" s="118">
        <v>1.2067781000000001E-9</v>
      </c>
      <c r="F149" s="118">
        <v>7.9653438000000001E-10</v>
      </c>
      <c r="G149" s="109">
        <v>9.3939982000000003E-11</v>
      </c>
      <c r="H149" s="109">
        <v>-1.4107661000000001E-11</v>
      </c>
    </row>
    <row r="150" spans="1:8" ht="14.6" x14ac:dyDescent="0.35">
      <c r="A150" t="s">
        <v>57</v>
      </c>
      <c r="B150" s="6" t="s">
        <v>90</v>
      </c>
      <c r="C150" s="118">
        <v>5.4491173999999997E-8</v>
      </c>
      <c r="D150" s="118">
        <v>6.0200363999999997E-10</v>
      </c>
      <c r="E150" s="118">
        <v>3.4146535000000002E-8</v>
      </c>
      <c r="F150" s="118">
        <v>1.5503251000000001E-8</v>
      </c>
      <c r="G150" s="109">
        <v>2.3572854E-9</v>
      </c>
      <c r="H150" s="109">
        <v>1.882099E-9</v>
      </c>
    </row>
    <row r="151" spans="1:8" ht="14.6" x14ac:dyDescent="0.35">
      <c r="A151" t="s">
        <v>58</v>
      </c>
      <c r="B151" s="6" t="s">
        <v>91</v>
      </c>
      <c r="C151" s="118">
        <v>0.34980394999999997</v>
      </c>
      <c r="D151" s="118">
        <v>1.4176752000000001E-2</v>
      </c>
      <c r="E151" s="118">
        <v>2.9639879000000001E-2</v>
      </c>
      <c r="F151" s="118">
        <v>0.26874737999999998</v>
      </c>
      <c r="G151" s="109">
        <v>0.10566407</v>
      </c>
      <c r="H151" s="109">
        <v>-6.8424135999999997E-2</v>
      </c>
    </row>
    <row r="152" spans="1:8" ht="14.6" x14ac:dyDescent="0.35">
      <c r="A152" t="s">
        <v>59</v>
      </c>
      <c r="B152" s="6" t="s">
        <v>69</v>
      </c>
      <c r="C152" s="118">
        <v>78.726242999999997</v>
      </c>
      <c r="D152" s="118">
        <v>0.20380158000000001</v>
      </c>
      <c r="E152" s="118">
        <v>37.216648999999997</v>
      </c>
      <c r="F152" s="118">
        <v>27.992318000000001</v>
      </c>
      <c r="G152" s="109">
        <v>13.340788</v>
      </c>
      <c r="H152" s="109">
        <v>-2.7313282000000001E-2</v>
      </c>
    </row>
    <row r="153" spans="1:8" ht="14.6" x14ac:dyDescent="0.35">
      <c r="A153" t="s">
        <v>60</v>
      </c>
      <c r="B153" s="6" t="s">
        <v>92</v>
      </c>
      <c r="C153" s="118">
        <v>4.3845097000000002E-6</v>
      </c>
      <c r="D153" s="118">
        <v>4.8206193E-11</v>
      </c>
      <c r="E153" s="118">
        <v>4.1175042E-6</v>
      </c>
      <c r="F153" s="118">
        <v>2.2620415999999999E-9</v>
      </c>
      <c r="G153" s="109">
        <v>2.6474973999999999E-7</v>
      </c>
      <c r="H153" s="109">
        <v>-5.4434786000000003E-11</v>
      </c>
    </row>
    <row r="154" spans="1:8" ht="14.6" x14ac:dyDescent="0.35">
      <c r="A154" t="s">
        <v>61</v>
      </c>
      <c r="B154" s="6" t="s">
        <v>93</v>
      </c>
      <c r="C154" s="118">
        <v>4.9676304999999997E-2</v>
      </c>
      <c r="D154" s="118">
        <v>2.0935155999999999E-4</v>
      </c>
      <c r="E154" s="118">
        <v>4.2875861000000001E-2</v>
      </c>
      <c r="F154" s="118">
        <v>5.8449501000000003E-3</v>
      </c>
      <c r="G154" s="109">
        <v>7.7836704999999999E-4</v>
      </c>
      <c r="H154" s="109">
        <v>-3.2224960999999997E-5</v>
      </c>
    </row>
    <row r="155" spans="1:8" ht="14.6" x14ac:dyDescent="0.35">
      <c r="A155" t="s">
        <v>62</v>
      </c>
      <c r="B155" s="6" t="s">
        <v>94</v>
      </c>
      <c r="C155" s="118">
        <v>103.51286</v>
      </c>
      <c r="D155" s="118">
        <v>2.4289797000000002</v>
      </c>
      <c r="E155" s="118">
        <v>70.164587999999995</v>
      </c>
      <c r="F155" s="118">
        <v>30.435814000000001</v>
      </c>
      <c r="G155" s="109">
        <v>6.2696337</v>
      </c>
      <c r="H155" s="109">
        <v>-5.7861513999999996</v>
      </c>
    </row>
    <row r="156" spans="1:8" ht="14.6" x14ac:dyDescent="0.35">
      <c r="A156" t="s">
        <v>63</v>
      </c>
      <c r="B156" s="6" t="s">
        <v>95</v>
      </c>
      <c r="C156" s="118">
        <v>3.2590873999999999E-6</v>
      </c>
      <c r="D156" s="118">
        <v>2.9878396E-7</v>
      </c>
      <c r="E156" s="118">
        <v>1.9850362000000001E-6</v>
      </c>
      <c r="F156" s="118">
        <v>4.7189583E-7</v>
      </c>
      <c r="G156" s="109">
        <v>4.4687353000000002E-7</v>
      </c>
      <c r="H156" s="109">
        <v>5.6497947E-8</v>
      </c>
    </row>
    <row r="157" spans="1:8" ht="14.6" x14ac:dyDescent="0.35">
      <c r="A157" t="s">
        <v>64</v>
      </c>
      <c r="B157" s="6" t="s">
        <v>96</v>
      </c>
      <c r="C157" s="118">
        <v>2.4641579999999998</v>
      </c>
      <c r="D157" s="118">
        <v>0.10585942</v>
      </c>
      <c r="E157" s="118">
        <v>0.38060116999999999</v>
      </c>
      <c r="F157" s="118">
        <v>1.5961928999999999</v>
      </c>
      <c r="G157" s="109">
        <v>0.29188634000000002</v>
      </c>
      <c r="H157" s="109">
        <v>8.9618149999999994E-2</v>
      </c>
    </row>
    <row r="161" spans="1:12" x14ac:dyDescent="0.35">
      <c r="A161" t="s">
        <v>21</v>
      </c>
      <c r="B161" s="6" t="s">
        <v>22</v>
      </c>
    </row>
    <row r="162" spans="1:12" x14ac:dyDescent="0.35">
      <c r="A162" t="s">
        <v>23</v>
      </c>
      <c r="B162" s="6" t="s">
        <v>24</v>
      </c>
    </row>
    <row r="163" spans="1:12" x14ac:dyDescent="0.35">
      <c r="A163" t="s">
        <v>25</v>
      </c>
      <c r="B163" s="6" t="s">
        <v>65</v>
      </c>
    </row>
    <row r="164" spans="1:12" x14ac:dyDescent="0.35">
      <c r="A164" t="s">
        <v>27</v>
      </c>
      <c r="B164" s="6" t="s">
        <v>66</v>
      </c>
    </row>
    <row r="165" spans="1:12" x14ac:dyDescent="0.35">
      <c r="A165" t="s">
        <v>29</v>
      </c>
      <c r="B165" s="6" t="s">
        <v>97</v>
      </c>
    </row>
    <row r="166" spans="1:12" x14ac:dyDescent="0.35">
      <c r="A166" t="s">
        <v>31</v>
      </c>
      <c r="B166" s="6" t="s">
        <v>32</v>
      </c>
    </row>
    <row r="167" spans="1:12" x14ac:dyDescent="0.35">
      <c r="A167" t="s">
        <v>33</v>
      </c>
      <c r="B167" s="6" t="s">
        <v>34</v>
      </c>
    </row>
    <row r="168" spans="1:12" x14ac:dyDescent="0.35">
      <c r="A168" t="s">
        <v>37</v>
      </c>
      <c r="B168" s="6" t="s">
        <v>36</v>
      </c>
    </row>
    <row r="169" spans="1:12" x14ac:dyDescent="0.35">
      <c r="A169" t="s">
        <v>38</v>
      </c>
      <c r="B169" s="6" t="s">
        <v>36</v>
      </c>
    </row>
    <row r="170" spans="1:12" x14ac:dyDescent="0.35">
      <c r="A170" t="s">
        <v>40</v>
      </c>
      <c r="B170" s="6" t="s">
        <v>15</v>
      </c>
    </row>
    <row r="171" spans="1:12" x14ac:dyDescent="0.35">
      <c r="A171" t="s">
        <v>42</v>
      </c>
      <c r="B171" s="6" t="s">
        <v>43</v>
      </c>
    </row>
    <row r="173" spans="1:12" ht="14.6" x14ac:dyDescent="0.35">
      <c r="A173" t="s">
        <v>15</v>
      </c>
      <c r="B173" s="6" t="s">
        <v>44</v>
      </c>
      <c r="C173" s="6" t="s">
        <v>45</v>
      </c>
      <c r="D173" s="6" t="s">
        <v>67</v>
      </c>
      <c r="E173" s="6" t="s">
        <v>68</v>
      </c>
      <c r="F173" s="6" t="s">
        <v>46</v>
      </c>
      <c r="G173" t="s">
        <v>47</v>
      </c>
      <c r="H173" t="s">
        <v>13</v>
      </c>
      <c r="I173" t="str">
        <f>A173</f>
        <v>Impact category</v>
      </c>
      <c r="J173" t="str">
        <f>B173</f>
        <v>Unit</v>
      </c>
      <c r="K173" s="108" t="s">
        <v>98</v>
      </c>
      <c r="L173" s="108" t="s">
        <v>99</v>
      </c>
    </row>
    <row r="174" spans="1:12" ht="14.6" x14ac:dyDescent="0.35">
      <c r="A174" t="s">
        <v>49</v>
      </c>
      <c r="B174" s="6" t="s">
        <v>83</v>
      </c>
      <c r="C174" s="120">
        <v>3.9650433999999998E-2</v>
      </c>
      <c r="D174" s="120">
        <v>2.9543244999999998E-4</v>
      </c>
      <c r="E174" s="120">
        <v>3.1530560999999999E-2</v>
      </c>
      <c r="F174" s="120">
        <v>7.1379855999999997E-3</v>
      </c>
      <c r="G174" s="121">
        <v>1.1656926000000001E-3</v>
      </c>
      <c r="H174" s="121">
        <v>-4.7923760000000002E-4</v>
      </c>
      <c r="I174" t="str">
        <f t="shared" ref="I174:I200" si="23">A174</f>
        <v>Acidification</v>
      </c>
      <c r="J174" t="str">
        <f t="shared" ref="J174:J200" si="24">B174</f>
        <v>mol H+ eq</v>
      </c>
      <c r="K174" s="109">
        <f>SUM(D174:G174)+ABS(H174)</f>
        <v>4.0608909249999998E-2</v>
      </c>
      <c r="L174" s="109">
        <f t="shared" ref="L174:L200" si="25">C174</f>
        <v>3.9650433999999998E-2</v>
      </c>
    </row>
    <row r="175" spans="1:12" ht="14.6" x14ac:dyDescent="0.35">
      <c r="A175" t="s">
        <v>50</v>
      </c>
      <c r="B175" s="6" t="s">
        <v>84</v>
      </c>
      <c r="C175" s="120">
        <v>6.0998840000000003</v>
      </c>
      <c r="D175" s="120">
        <v>0.11618526</v>
      </c>
      <c r="E175" s="120">
        <v>3.2943826</v>
      </c>
      <c r="F175" s="120">
        <v>1.864792</v>
      </c>
      <c r="G175" s="121">
        <v>0.81893994999999997</v>
      </c>
      <c r="H175" s="121">
        <v>5.5842445999999997E-3</v>
      </c>
      <c r="I175" t="str">
        <f t="shared" si="23"/>
        <v>Climate change</v>
      </c>
      <c r="J175" t="str">
        <f t="shared" si="24"/>
        <v>kg CO2 eq</v>
      </c>
      <c r="K175" s="109">
        <f t="shared" ref="K175:K200" si="26">SUM(D175:G175)+ABS(H175)</f>
        <v>6.0998840545999995</v>
      </c>
      <c r="L175" s="109">
        <f t="shared" si="25"/>
        <v>6.0998840000000003</v>
      </c>
    </row>
    <row r="176" spans="1:12" ht="14.6" x14ac:dyDescent="0.35">
      <c r="A176" t="s">
        <v>100</v>
      </c>
      <c r="B176" s="6" t="s">
        <v>84</v>
      </c>
      <c r="C176" s="120">
        <v>0.36821674999999998</v>
      </c>
      <c r="D176" s="120">
        <v>1.1052409999999999E-4</v>
      </c>
      <c r="E176" s="120">
        <v>7.2062723000000002E-3</v>
      </c>
      <c r="F176" s="120">
        <v>3.0718312999999998E-3</v>
      </c>
      <c r="G176" s="121">
        <v>1.1034447999999999E-3</v>
      </c>
      <c r="H176" s="121">
        <v>0.35672467000000002</v>
      </c>
      <c r="I176" t="str">
        <f t="shared" si="23"/>
        <v>Climate change - Biogenic</v>
      </c>
      <c r="J176" t="str">
        <f t="shared" si="24"/>
        <v>kg CO2 eq</v>
      </c>
      <c r="K176" s="109">
        <f t="shared" si="26"/>
        <v>0.36821674250000003</v>
      </c>
      <c r="L176" s="109">
        <f t="shared" si="25"/>
        <v>0.36821674999999998</v>
      </c>
    </row>
    <row r="177" spans="1:12" ht="14.6" x14ac:dyDescent="0.35">
      <c r="A177" t="s">
        <v>101</v>
      </c>
      <c r="B177" s="6" t="s">
        <v>84</v>
      </c>
      <c r="C177" s="120">
        <v>5.6870395</v>
      </c>
      <c r="D177" s="120">
        <v>0.11603527</v>
      </c>
      <c r="E177" s="120">
        <v>3.2516235</v>
      </c>
      <c r="F177" s="120">
        <v>1.8583358000000001</v>
      </c>
      <c r="G177" s="121">
        <v>0.81215470999999995</v>
      </c>
      <c r="H177" s="121">
        <v>-0.35110981000000002</v>
      </c>
      <c r="I177" t="str">
        <f t="shared" si="23"/>
        <v>Climate change - Fossil</v>
      </c>
      <c r="J177" t="str">
        <f t="shared" si="24"/>
        <v>kg CO2 eq</v>
      </c>
      <c r="K177" s="109">
        <f t="shared" si="26"/>
        <v>6.3892590899999995</v>
      </c>
      <c r="L177" s="109">
        <f t="shared" si="25"/>
        <v>5.6870395</v>
      </c>
    </row>
    <row r="178" spans="1:12" ht="14.6" x14ac:dyDescent="0.35">
      <c r="A178" t="s">
        <v>102</v>
      </c>
      <c r="B178" s="6" t="s">
        <v>84</v>
      </c>
      <c r="C178" s="120">
        <v>4.4627765E-2</v>
      </c>
      <c r="D178" s="120">
        <v>3.9466586000000001E-5</v>
      </c>
      <c r="E178" s="120">
        <v>3.5552821999999998E-2</v>
      </c>
      <c r="F178" s="120">
        <v>3.3842987999999998E-3</v>
      </c>
      <c r="G178" s="121">
        <v>5.6817952E-3</v>
      </c>
      <c r="H178" s="121">
        <v>-3.0617176999999999E-5</v>
      </c>
      <c r="I178" t="str">
        <f t="shared" si="23"/>
        <v>Climate change - Land use and LU change</v>
      </c>
      <c r="J178" t="str">
        <f t="shared" si="24"/>
        <v>kg CO2 eq</v>
      </c>
      <c r="K178" s="109">
        <f t="shared" si="26"/>
        <v>4.4688999762999997E-2</v>
      </c>
      <c r="L178" s="109">
        <f t="shared" si="25"/>
        <v>4.4627765E-2</v>
      </c>
    </row>
    <row r="179" spans="1:12" ht="14.6" x14ac:dyDescent="0.35">
      <c r="A179" t="s">
        <v>103</v>
      </c>
      <c r="B179" s="6" t="s">
        <v>85</v>
      </c>
      <c r="C179" s="120">
        <v>66.870851999999999</v>
      </c>
      <c r="D179" s="120">
        <v>0.77295731000000001</v>
      </c>
      <c r="E179" s="120">
        <v>47.596204999999998</v>
      </c>
      <c r="F179" s="120">
        <v>13.075851999999999</v>
      </c>
      <c r="G179" s="121">
        <v>5.0366489000000003</v>
      </c>
      <c r="H179" s="121">
        <v>0.38918854000000003</v>
      </c>
      <c r="I179" t="str">
        <f t="shared" si="23"/>
        <v>Ecotoxicity, freshwater - part 1</v>
      </c>
      <c r="J179" t="str">
        <f t="shared" si="24"/>
        <v>CTUe</v>
      </c>
      <c r="K179" s="109">
        <f t="shared" si="26"/>
        <v>66.87085175</v>
      </c>
      <c r="L179" s="109">
        <f t="shared" si="25"/>
        <v>66.870851999999999</v>
      </c>
    </row>
    <row r="180" spans="1:12" ht="14.6" x14ac:dyDescent="0.35">
      <c r="A180" t="s">
        <v>104</v>
      </c>
      <c r="B180" s="6" t="s">
        <v>85</v>
      </c>
      <c r="C180" s="120">
        <v>7.8629147000000001</v>
      </c>
      <c r="D180" s="120">
        <v>0.10645736</v>
      </c>
      <c r="E180" s="120">
        <v>1.0898752</v>
      </c>
      <c r="F180" s="120">
        <v>1.7702039000000001</v>
      </c>
      <c r="G180" s="121">
        <v>5.2797454000000004</v>
      </c>
      <c r="H180" s="121">
        <v>-0.38336706999999998</v>
      </c>
      <c r="I180" t="str">
        <f t="shared" si="23"/>
        <v>Ecotoxicity, freshwater - part 2</v>
      </c>
      <c r="J180" t="str">
        <f t="shared" si="24"/>
        <v>CTUe</v>
      </c>
      <c r="K180" s="109">
        <f t="shared" si="26"/>
        <v>8.6296489300000001</v>
      </c>
      <c r="L180" s="109">
        <f t="shared" si="25"/>
        <v>7.8629147000000001</v>
      </c>
    </row>
    <row r="181" spans="1:12" ht="14.6" x14ac:dyDescent="0.35">
      <c r="A181" t="s">
        <v>105</v>
      </c>
      <c r="B181" s="6" t="s">
        <v>85</v>
      </c>
      <c r="C181" s="120">
        <v>65.328294</v>
      </c>
      <c r="D181" s="120">
        <v>0.87153002000000002</v>
      </c>
      <c r="E181" s="120">
        <v>47.927728999999999</v>
      </c>
      <c r="F181" s="120">
        <v>14.598152000000001</v>
      </c>
      <c r="G181" s="121">
        <v>2.0950226999999999</v>
      </c>
      <c r="H181" s="121">
        <v>-0.16413899000000001</v>
      </c>
      <c r="I181" t="str">
        <f t="shared" si="23"/>
        <v>Ecotoxicity, freshwater - inorganics</v>
      </c>
      <c r="J181" t="str">
        <f t="shared" si="24"/>
        <v>CTUe</v>
      </c>
      <c r="K181" s="109">
        <f t="shared" si="26"/>
        <v>65.656572709999992</v>
      </c>
      <c r="L181" s="109">
        <f t="shared" si="25"/>
        <v>65.328294</v>
      </c>
    </row>
    <row r="182" spans="1:12" ht="14.6" x14ac:dyDescent="0.35">
      <c r="A182" t="s">
        <v>106</v>
      </c>
      <c r="B182" s="6" t="s">
        <v>85</v>
      </c>
      <c r="C182" s="120">
        <v>4.8134351999999998</v>
      </c>
      <c r="D182" s="120">
        <v>6.3135299000000001E-4</v>
      </c>
      <c r="E182" s="120">
        <v>0.22411813</v>
      </c>
      <c r="F182" s="120">
        <v>5.3357033999999998E-2</v>
      </c>
      <c r="G182" s="121">
        <v>4.3717034000000004</v>
      </c>
      <c r="H182" s="121">
        <v>0.1636253</v>
      </c>
      <c r="I182" t="str">
        <f t="shared" si="23"/>
        <v>Ecotoxicity, freshwater - organics - p.1</v>
      </c>
      <c r="J182" t="str">
        <f t="shared" si="24"/>
        <v>CTUe</v>
      </c>
      <c r="K182" s="109">
        <f t="shared" si="26"/>
        <v>4.8134352169900003</v>
      </c>
      <c r="L182" s="109">
        <f t="shared" si="25"/>
        <v>4.8134351999999998</v>
      </c>
    </row>
    <row r="183" spans="1:12" ht="14.6" x14ac:dyDescent="0.35">
      <c r="A183" t="s">
        <v>107</v>
      </c>
      <c r="B183" s="6" t="s">
        <v>85</v>
      </c>
      <c r="C183" s="120">
        <v>4.5920375</v>
      </c>
      <c r="D183" s="120">
        <v>7.2532960999999998E-3</v>
      </c>
      <c r="E183" s="120">
        <v>0.53423388999999999</v>
      </c>
      <c r="F183" s="120">
        <v>0.19454697000000001</v>
      </c>
      <c r="G183" s="121">
        <v>3.8496682</v>
      </c>
      <c r="H183" s="121">
        <v>6.3351670000000001E-3</v>
      </c>
      <c r="I183" t="str">
        <f t="shared" si="23"/>
        <v>Ecotoxicity, freshwater - organics - p.2</v>
      </c>
      <c r="J183" t="str">
        <f t="shared" si="24"/>
        <v>CTUe</v>
      </c>
      <c r="K183" s="109">
        <f t="shared" si="26"/>
        <v>4.5920375230999992</v>
      </c>
      <c r="L183" s="109">
        <f t="shared" si="25"/>
        <v>4.5920375</v>
      </c>
    </row>
    <row r="184" spans="1:12" ht="14.6" x14ac:dyDescent="0.35">
      <c r="A184" t="s">
        <v>70</v>
      </c>
      <c r="B184" s="6" t="s">
        <v>86</v>
      </c>
      <c r="C184" s="120">
        <v>7.7876105999999995E-7</v>
      </c>
      <c r="D184" s="120">
        <v>2.8825359000000002E-9</v>
      </c>
      <c r="E184" s="120">
        <v>6.7546314999999998E-7</v>
      </c>
      <c r="F184" s="120">
        <v>9.2350598000000002E-8</v>
      </c>
      <c r="G184" s="121">
        <v>1.3184215E-8</v>
      </c>
      <c r="H184" s="121">
        <v>-5.1194348999999999E-9</v>
      </c>
      <c r="I184" t="str">
        <f t="shared" si="23"/>
        <v>Particulate matter</v>
      </c>
      <c r="J184" t="str">
        <f t="shared" si="24"/>
        <v>disease inc.</v>
      </c>
      <c r="K184" s="109">
        <f t="shared" si="26"/>
        <v>7.8899993379999991E-7</v>
      </c>
      <c r="L184" s="109">
        <f t="shared" si="25"/>
        <v>7.7876105999999995E-7</v>
      </c>
    </row>
    <row r="185" spans="1:12" ht="14.6" x14ac:dyDescent="0.35">
      <c r="A185" t="s">
        <v>53</v>
      </c>
      <c r="B185" s="6" t="s">
        <v>87</v>
      </c>
      <c r="C185" s="120">
        <v>1.7946520000000001E-2</v>
      </c>
      <c r="D185" s="120">
        <v>5.9136603E-5</v>
      </c>
      <c r="E185" s="120">
        <v>1.4707823E-2</v>
      </c>
      <c r="F185" s="120">
        <v>2.3272632000000001E-3</v>
      </c>
      <c r="G185" s="121">
        <v>7.1811645999999999E-4</v>
      </c>
      <c r="H185" s="121">
        <v>1.3418153999999999E-4</v>
      </c>
      <c r="I185" t="str">
        <f t="shared" si="23"/>
        <v>Eutrophication, marine</v>
      </c>
      <c r="J185" t="str">
        <f t="shared" si="24"/>
        <v>kg N eq</v>
      </c>
      <c r="K185" s="109">
        <f t="shared" si="26"/>
        <v>1.7946520803E-2</v>
      </c>
      <c r="L185" s="109">
        <f t="shared" si="25"/>
        <v>1.7946520000000001E-2</v>
      </c>
    </row>
    <row r="186" spans="1:12" ht="14.6" x14ac:dyDescent="0.35">
      <c r="A186" t="s">
        <v>54</v>
      </c>
      <c r="B186" s="6" t="s">
        <v>88</v>
      </c>
      <c r="C186" s="120">
        <v>1.3237429E-4</v>
      </c>
      <c r="D186" s="120">
        <v>5.3176578000000002E-6</v>
      </c>
      <c r="E186" s="120">
        <v>3.9791086999999997E-5</v>
      </c>
      <c r="F186" s="120">
        <v>4.7767649000000001E-5</v>
      </c>
      <c r="G186" s="121">
        <v>1.1728343E-5</v>
      </c>
      <c r="H186" s="121">
        <v>2.7769555999999999E-5</v>
      </c>
      <c r="I186" t="str">
        <f t="shared" si="23"/>
        <v>Eutrophication, freshwater</v>
      </c>
      <c r="J186" t="str">
        <f t="shared" si="24"/>
        <v>kg P eq</v>
      </c>
      <c r="K186" s="109">
        <f t="shared" si="26"/>
        <v>1.323742928E-4</v>
      </c>
      <c r="L186" s="109">
        <f t="shared" si="25"/>
        <v>1.3237429E-4</v>
      </c>
    </row>
    <row r="187" spans="1:12" ht="14.6" x14ac:dyDescent="0.35">
      <c r="A187" t="s">
        <v>55</v>
      </c>
      <c r="B187" s="6" t="s">
        <v>89</v>
      </c>
      <c r="C187" s="120">
        <v>0.18884886000000001</v>
      </c>
      <c r="D187" s="120">
        <v>6.4781712999999999E-4</v>
      </c>
      <c r="E187" s="120">
        <v>0.16392308999999999</v>
      </c>
      <c r="F187" s="120">
        <v>2.0979924E-2</v>
      </c>
      <c r="G187" s="121">
        <v>3.5420657999999999E-3</v>
      </c>
      <c r="H187" s="121">
        <v>-2.4403000999999999E-4</v>
      </c>
      <c r="I187" t="str">
        <f t="shared" si="23"/>
        <v>Eutrophication, terrestrial</v>
      </c>
      <c r="J187" t="str">
        <f t="shared" si="24"/>
        <v>mol N eq</v>
      </c>
      <c r="K187" s="109">
        <f t="shared" si="26"/>
        <v>0.18933692694000001</v>
      </c>
      <c r="L187" s="109">
        <f t="shared" si="25"/>
        <v>0.18884886000000001</v>
      </c>
    </row>
    <row r="188" spans="1:12" ht="14.6" x14ac:dyDescent="0.35">
      <c r="A188" t="s">
        <v>56</v>
      </c>
      <c r="B188" s="6" t="s">
        <v>90</v>
      </c>
      <c r="C188" s="120">
        <v>2.1174202E-9</v>
      </c>
      <c r="D188" s="120">
        <v>3.4275338000000001E-11</v>
      </c>
      <c r="E188" s="120">
        <v>1.2067781000000001E-9</v>
      </c>
      <c r="F188" s="120">
        <v>7.9653438000000001E-10</v>
      </c>
      <c r="G188" s="121">
        <v>9.3939982000000003E-11</v>
      </c>
      <c r="H188" s="121">
        <v>-1.4107661000000001E-11</v>
      </c>
      <c r="I188" t="str">
        <f t="shared" si="23"/>
        <v>Human toxicity, cancer</v>
      </c>
      <c r="J188" t="str">
        <f t="shared" si="24"/>
        <v>CTUh</v>
      </c>
      <c r="K188" s="109">
        <f t="shared" si="26"/>
        <v>2.1456354610000002E-9</v>
      </c>
      <c r="L188" s="109">
        <f t="shared" si="25"/>
        <v>2.1174202E-9</v>
      </c>
    </row>
    <row r="189" spans="1:12" ht="14.6" x14ac:dyDescent="0.35">
      <c r="A189" t="s">
        <v>108</v>
      </c>
      <c r="B189" s="6" t="s">
        <v>90</v>
      </c>
      <c r="C189" s="120">
        <v>1.2353537E-9</v>
      </c>
      <c r="D189" s="120">
        <v>2.1675570999999999E-11</v>
      </c>
      <c r="E189" s="120">
        <v>8.8419655000000004E-10</v>
      </c>
      <c r="F189" s="120">
        <v>2.8635692000000001E-10</v>
      </c>
      <c r="G189" s="121">
        <v>3.2778701000000002E-11</v>
      </c>
      <c r="H189" s="121">
        <v>1.034592E-11</v>
      </c>
      <c r="I189" t="str">
        <f t="shared" si="23"/>
        <v>Human toxicity, cancer - inorganics</v>
      </c>
      <c r="J189" t="str">
        <f t="shared" si="24"/>
        <v>CTUh</v>
      </c>
      <c r="K189" s="109">
        <f t="shared" si="26"/>
        <v>1.2353536620000001E-9</v>
      </c>
      <c r="L189" s="109">
        <f t="shared" si="25"/>
        <v>1.2353537E-9</v>
      </c>
    </row>
    <row r="190" spans="1:12" ht="14.6" x14ac:dyDescent="0.35">
      <c r="A190" t="s">
        <v>109</v>
      </c>
      <c r="B190" s="6" t="s">
        <v>90</v>
      </c>
      <c r="C190" s="120">
        <v>8.8206649999999995E-10</v>
      </c>
      <c r="D190" s="120">
        <v>1.2599767E-11</v>
      </c>
      <c r="E190" s="120">
        <v>3.2258157E-10</v>
      </c>
      <c r="F190" s="120">
        <v>5.1017746000000005E-10</v>
      </c>
      <c r="G190" s="121">
        <v>6.1161280999999995E-11</v>
      </c>
      <c r="H190" s="121">
        <v>-2.4453580999999999E-11</v>
      </c>
      <c r="I190" t="str">
        <f t="shared" si="23"/>
        <v>Human toxicity, cancer - organics</v>
      </c>
      <c r="J190" t="str">
        <f t="shared" si="24"/>
        <v>CTUh</v>
      </c>
      <c r="K190" s="109">
        <f t="shared" si="26"/>
        <v>9.3097365900000007E-10</v>
      </c>
      <c r="L190" s="109">
        <f t="shared" si="25"/>
        <v>8.8206649999999995E-10</v>
      </c>
    </row>
    <row r="191" spans="1:12" ht="14.6" x14ac:dyDescent="0.35">
      <c r="A191" t="s">
        <v>57</v>
      </c>
      <c r="B191" s="6" t="s">
        <v>90</v>
      </c>
      <c r="C191" s="120">
        <v>5.4491173999999997E-8</v>
      </c>
      <c r="D191" s="120">
        <v>6.0200363999999997E-10</v>
      </c>
      <c r="E191" s="120">
        <v>3.4146535000000002E-8</v>
      </c>
      <c r="F191" s="120">
        <v>1.5503251000000001E-8</v>
      </c>
      <c r="G191" s="121">
        <v>2.3572854E-9</v>
      </c>
      <c r="H191" s="121">
        <v>1.882099E-9</v>
      </c>
      <c r="I191" t="str">
        <f t="shared" si="23"/>
        <v>Human toxicity, non-cancer</v>
      </c>
      <c r="J191" t="str">
        <f t="shared" si="24"/>
        <v>CTUh</v>
      </c>
      <c r="K191" s="109">
        <f t="shared" si="26"/>
        <v>5.4491174040000003E-8</v>
      </c>
      <c r="L191" s="109">
        <f t="shared" si="25"/>
        <v>5.4491173999999997E-8</v>
      </c>
    </row>
    <row r="192" spans="1:12" ht="14.6" x14ac:dyDescent="0.35">
      <c r="A192" t="s">
        <v>110</v>
      </c>
      <c r="B192" s="6" t="s">
        <v>90</v>
      </c>
      <c r="C192" s="120">
        <v>5.2576084000000001E-8</v>
      </c>
      <c r="D192" s="120">
        <v>5.4881384000000004E-10</v>
      </c>
      <c r="E192" s="120">
        <v>3.3434137000000001E-8</v>
      </c>
      <c r="F192" s="120">
        <v>1.5278963999999999E-8</v>
      </c>
      <c r="G192" s="121">
        <v>2.0653518999999999E-9</v>
      </c>
      <c r="H192" s="121">
        <v>1.2488174E-9</v>
      </c>
      <c r="I192" t="str">
        <f t="shared" si="23"/>
        <v>Human toxicity, non-cancer - inorganics</v>
      </c>
      <c r="J192" t="str">
        <f t="shared" si="24"/>
        <v>CTUh</v>
      </c>
      <c r="K192" s="109">
        <f t="shared" si="26"/>
        <v>5.2576084140000002E-8</v>
      </c>
      <c r="L192" s="109">
        <f t="shared" si="25"/>
        <v>5.2576084000000001E-8</v>
      </c>
    </row>
    <row r="193" spans="1:12" ht="14.6" x14ac:dyDescent="0.35">
      <c r="A193" t="s">
        <v>111</v>
      </c>
      <c r="B193" s="6" t="s">
        <v>90</v>
      </c>
      <c r="C193" s="120">
        <v>1.9150898999999998E-9</v>
      </c>
      <c r="D193" s="120">
        <v>5.3189805999999997E-11</v>
      </c>
      <c r="E193" s="120">
        <v>7.1239818E-10</v>
      </c>
      <c r="F193" s="120">
        <v>2.2428682000000001E-10</v>
      </c>
      <c r="G193" s="121">
        <v>2.9193353E-10</v>
      </c>
      <c r="H193" s="121">
        <v>6.3328156999999997E-10</v>
      </c>
      <c r="I193" t="str">
        <f t="shared" si="23"/>
        <v>Human toxicity, non-cancer - organics</v>
      </c>
      <c r="J193" t="str">
        <f t="shared" si="24"/>
        <v>CTUh</v>
      </c>
      <c r="K193" s="109">
        <f t="shared" si="26"/>
        <v>1.9150899059999999E-9</v>
      </c>
      <c r="L193" s="109">
        <f t="shared" si="25"/>
        <v>1.9150898999999998E-9</v>
      </c>
    </row>
    <row r="194" spans="1:12" ht="14.6" x14ac:dyDescent="0.35">
      <c r="A194" t="s">
        <v>58</v>
      </c>
      <c r="B194" s="6" t="s">
        <v>91</v>
      </c>
      <c r="C194" s="120">
        <v>0.34980394999999997</v>
      </c>
      <c r="D194" s="120">
        <v>1.4176752000000001E-2</v>
      </c>
      <c r="E194" s="120">
        <v>2.9639879000000001E-2</v>
      </c>
      <c r="F194" s="120">
        <v>0.26874737999999998</v>
      </c>
      <c r="G194" s="121">
        <v>0.10566407</v>
      </c>
      <c r="H194" s="121">
        <v>-6.8424135999999997E-2</v>
      </c>
      <c r="I194" t="str">
        <f t="shared" si="23"/>
        <v>Ionising radiation</v>
      </c>
      <c r="J194" t="str">
        <f t="shared" si="24"/>
        <v>kBq U-235 eq</v>
      </c>
      <c r="K194" s="109">
        <f t="shared" si="26"/>
        <v>0.48665221699999994</v>
      </c>
      <c r="L194" s="109">
        <f t="shared" si="25"/>
        <v>0.34980394999999997</v>
      </c>
    </row>
    <row r="195" spans="1:12" ht="14.6" x14ac:dyDescent="0.35">
      <c r="A195" t="s">
        <v>59</v>
      </c>
      <c r="B195" s="6" t="s">
        <v>69</v>
      </c>
      <c r="C195" s="120">
        <v>78.726242999999997</v>
      </c>
      <c r="D195" s="120">
        <v>0.20380158000000001</v>
      </c>
      <c r="E195" s="120">
        <v>37.216648999999997</v>
      </c>
      <c r="F195" s="120">
        <v>27.992318000000001</v>
      </c>
      <c r="G195" s="121">
        <v>13.340788</v>
      </c>
      <c r="H195" s="121">
        <v>-2.7313282000000001E-2</v>
      </c>
      <c r="I195" t="str">
        <f t="shared" si="23"/>
        <v>Land use</v>
      </c>
      <c r="J195" t="str">
        <f t="shared" si="24"/>
        <v>Pt</v>
      </c>
      <c r="K195" s="109">
        <f t="shared" si="26"/>
        <v>78.780869861999989</v>
      </c>
      <c r="L195" s="109">
        <f t="shared" si="25"/>
        <v>78.726242999999997</v>
      </c>
    </row>
    <row r="196" spans="1:12" ht="14.6" x14ac:dyDescent="0.35">
      <c r="A196" t="s">
        <v>60</v>
      </c>
      <c r="B196" s="6" t="s">
        <v>92</v>
      </c>
      <c r="C196" s="120">
        <v>4.3845097000000002E-6</v>
      </c>
      <c r="D196" s="120">
        <v>4.8206193E-11</v>
      </c>
      <c r="E196" s="120">
        <v>4.1175042E-6</v>
      </c>
      <c r="F196" s="120">
        <v>2.2620415999999999E-9</v>
      </c>
      <c r="G196" s="121">
        <v>2.6474973999999999E-7</v>
      </c>
      <c r="H196" s="121">
        <v>-5.4434786000000003E-11</v>
      </c>
      <c r="I196" t="str">
        <f t="shared" si="23"/>
        <v>Ozone depletion</v>
      </c>
      <c r="J196" t="str">
        <f t="shared" si="24"/>
        <v>kg CFC11 eq</v>
      </c>
      <c r="K196" s="109">
        <f t="shared" si="26"/>
        <v>4.384618622578999E-6</v>
      </c>
      <c r="L196" s="109">
        <f t="shared" si="25"/>
        <v>4.3845097000000002E-6</v>
      </c>
    </row>
    <row r="197" spans="1:12" ht="14.6" x14ac:dyDescent="0.35">
      <c r="A197" t="s">
        <v>61</v>
      </c>
      <c r="B197" s="6" t="s">
        <v>93</v>
      </c>
      <c r="C197" s="120">
        <v>4.9676304999999997E-2</v>
      </c>
      <c r="D197" s="120">
        <v>2.0935155999999999E-4</v>
      </c>
      <c r="E197" s="120">
        <v>4.2875861000000001E-2</v>
      </c>
      <c r="F197" s="120">
        <v>5.8449501000000003E-3</v>
      </c>
      <c r="G197" s="121">
        <v>7.7836704999999999E-4</v>
      </c>
      <c r="H197" s="121">
        <v>-3.2224960999999997E-5</v>
      </c>
      <c r="I197" t="str">
        <f t="shared" si="23"/>
        <v>Photochemical ozone formation</v>
      </c>
      <c r="J197" t="str">
        <f t="shared" si="24"/>
        <v>kg NMVOC eq</v>
      </c>
      <c r="K197" s="109">
        <f t="shared" si="26"/>
        <v>4.9740754671000004E-2</v>
      </c>
      <c r="L197" s="109">
        <f t="shared" si="25"/>
        <v>4.9676304999999997E-2</v>
      </c>
    </row>
    <row r="198" spans="1:12" ht="14.6" x14ac:dyDescent="0.35">
      <c r="A198" t="s">
        <v>62</v>
      </c>
      <c r="B198" s="6" t="s">
        <v>94</v>
      </c>
      <c r="C198" s="120">
        <v>103.51286</v>
      </c>
      <c r="D198" s="120">
        <v>2.4289797000000002</v>
      </c>
      <c r="E198" s="120">
        <v>70.164587999999995</v>
      </c>
      <c r="F198" s="120">
        <v>30.435814000000001</v>
      </c>
      <c r="G198" s="121">
        <v>6.2696337</v>
      </c>
      <c r="H198" s="121">
        <v>-5.7861513999999996</v>
      </c>
      <c r="I198" t="str">
        <f t="shared" si="23"/>
        <v>Resource use, fossils</v>
      </c>
      <c r="J198" t="str">
        <f t="shared" si="24"/>
        <v>MJ</v>
      </c>
      <c r="K198" s="109">
        <f t="shared" si="26"/>
        <v>115.08516679999998</v>
      </c>
      <c r="L198" s="109">
        <f t="shared" si="25"/>
        <v>103.51286</v>
      </c>
    </row>
    <row r="199" spans="1:12" ht="14.6" x14ac:dyDescent="0.35">
      <c r="A199" t="s">
        <v>63</v>
      </c>
      <c r="B199" s="6" t="s">
        <v>95</v>
      </c>
      <c r="C199" s="120">
        <v>3.2590873999999999E-6</v>
      </c>
      <c r="D199" s="120">
        <v>2.9878396E-7</v>
      </c>
      <c r="E199" s="120">
        <v>1.9850362000000001E-6</v>
      </c>
      <c r="F199" s="120">
        <v>4.7189583E-7</v>
      </c>
      <c r="G199" s="121">
        <v>4.4687353000000002E-7</v>
      </c>
      <c r="H199" s="121">
        <v>5.6497947E-8</v>
      </c>
      <c r="I199" t="str">
        <f t="shared" si="23"/>
        <v>Resource use, minerals and metals</v>
      </c>
      <c r="J199" t="str">
        <f t="shared" si="24"/>
        <v>kg Sb eq</v>
      </c>
      <c r="K199" s="109">
        <f t="shared" si="26"/>
        <v>3.2590874669999998E-6</v>
      </c>
      <c r="L199" s="109">
        <f t="shared" si="25"/>
        <v>3.2590873999999999E-6</v>
      </c>
    </row>
    <row r="200" spans="1:12" ht="14.6" x14ac:dyDescent="0.35">
      <c r="A200" t="s">
        <v>64</v>
      </c>
      <c r="B200" s="6" t="s">
        <v>96</v>
      </c>
      <c r="C200" s="120">
        <v>2.4641579999999998</v>
      </c>
      <c r="D200" s="120">
        <v>0.10585942</v>
      </c>
      <c r="E200" s="120">
        <v>0.38060116999999999</v>
      </c>
      <c r="F200" s="120">
        <v>1.5961928999999999</v>
      </c>
      <c r="G200" s="121">
        <v>0.29188634000000002</v>
      </c>
      <c r="H200" s="121">
        <v>8.9618149999999994E-2</v>
      </c>
      <c r="I200" t="str">
        <f t="shared" si="23"/>
        <v>Water use</v>
      </c>
      <c r="J200" t="str">
        <f t="shared" si="24"/>
        <v>m3 depriv.</v>
      </c>
      <c r="K200" s="109">
        <f t="shared" si="26"/>
        <v>2.46415798</v>
      </c>
      <c r="L200" s="109">
        <f t="shared" si="25"/>
        <v>2.4641579999999998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C48D0-BBF4-4814-81EA-D1A405043D04}">
  <sheetPr>
    <tabColor theme="6"/>
  </sheetPr>
  <dimension ref="A1:AA148"/>
  <sheetViews>
    <sheetView topLeftCell="A106" zoomScale="80" zoomScaleNormal="80" workbookViewId="0">
      <selection activeCell="J27" sqref="J27"/>
    </sheetView>
  </sheetViews>
  <sheetFormatPr baseColWidth="10" defaultColWidth="9" defaultRowHeight="12.9" x14ac:dyDescent="0.35"/>
  <cols>
    <col min="1" max="1" width="41" customWidth="1"/>
    <col min="2" max="2" width="23.36328125" style="6" customWidth="1"/>
    <col min="3" max="3" width="23.81640625" style="6" customWidth="1"/>
    <col min="4" max="4" width="16" style="6" customWidth="1"/>
    <col min="5" max="6" width="9.1796875" style="6" customWidth="1"/>
    <col min="7" max="9" width="9.1796875" customWidth="1"/>
    <col min="10" max="10" width="37.81640625" customWidth="1"/>
    <col min="11" max="11" width="10.81640625" bestFit="1" customWidth="1"/>
    <col min="12" max="12" width="31.81640625" customWidth="1"/>
    <col min="13" max="13" width="30.36328125" customWidth="1"/>
    <col min="14" max="14" width="23.6328125" customWidth="1"/>
    <col min="15" max="15" width="10.81640625" bestFit="1" customWidth="1"/>
    <col min="16" max="16" width="33" customWidth="1"/>
    <col min="17" max="26" width="19.36328125" customWidth="1"/>
  </cols>
  <sheetData>
    <row r="1" spans="1:23" ht="38.25" customHeight="1" x14ac:dyDescent="0.35">
      <c r="A1" s="172" t="s">
        <v>112</v>
      </c>
      <c r="B1" s="172"/>
      <c r="C1" s="172"/>
      <c r="D1" s="172"/>
      <c r="E1" s="172"/>
      <c r="F1" s="172"/>
      <c r="G1" s="172"/>
    </row>
    <row r="2" spans="1:23" ht="51.75" customHeight="1" x14ac:dyDescent="0.35">
      <c r="A2" s="29" t="s">
        <v>71</v>
      </c>
      <c r="B2" s="27" t="s">
        <v>44</v>
      </c>
      <c r="C2" s="27" t="s">
        <v>72</v>
      </c>
      <c r="D2" s="27" t="s">
        <v>73</v>
      </c>
      <c r="E2" s="27" t="str">
        <f>E109</f>
        <v>Fishing - fuel use</v>
      </c>
      <c r="F2" s="27" t="str">
        <f t="shared" ref="F2:V2" si="0">F109</f>
        <v>Fishing - refrigerant</v>
      </c>
      <c r="G2" s="27" t="str">
        <f t="shared" si="0"/>
        <v>Fishing - antifouling</v>
      </c>
      <c r="H2" s="27" t="str">
        <f t="shared" si="0"/>
        <v>Fishing - gear construction</v>
      </c>
      <c r="I2" s="27" t="str">
        <f t="shared" si="0"/>
        <v>Fishing - vessel construction</v>
      </c>
      <c r="J2" s="27" t="str">
        <f t="shared" si="0"/>
        <v>Fishing - bait</v>
      </c>
      <c r="K2" s="27" t="str">
        <f t="shared" si="0"/>
        <v>Fishing - other</v>
      </c>
      <c r="L2" s="27" t="str">
        <f t="shared" si="0"/>
        <v>Preparation - material waste (not fish)</v>
      </c>
      <c r="M2" s="27" t="str">
        <f>M109</f>
        <v>Preparation - energy use</v>
      </c>
      <c r="N2" s="27" t="str">
        <f t="shared" si="0"/>
        <v>Preparation - chemicals</v>
      </c>
      <c r="O2" s="27" t="str">
        <f t="shared" si="0"/>
        <v>Preparation - tretament of byproducts to ensilage</v>
      </c>
      <c r="P2" s="27" t="str">
        <f t="shared" si="0"/>
        <v>Preparation - other</v>
      </c>
      <c r="Q2" s="27" t="str">
        <f t="shared" si="0"/>
        <v>Storing</v>
      </c>
      <c r="R2" s="27" t="str">
        <f t="shared" si="0"/>
        <v>Packaging - transport</v>
      </c>
      <c r="S2" s="27" t="str">
        <f t="shared" si="0"/>
        <v>Packaging - consumer</v>
      </c>
      <c r="T2" s="27" t="str">
        <f t="shared" si="0"/>
        <v>Transport landing to retailer</v>
      </c>
      <c r="U2" s="27" t="str">
        <f>U109</f>
        <v>Use</v>
      </c>
      <c r="V2" s="27" t="str">
        <f t="shared" si="0"/>
        <v>Fish waste handling</v>
      </c>
      <c r="W2" s="27"/>
    </row>
    <row r="3" spans="1:23" ht="24.9" x14ac:dyDescent="0.35">
      <c r="A3" s="28"/>
      <c r="B3" s="26"/>
      <c r="C3" s="26"/>
      <c r="D3" s="26"/>
      <c r="E3" s="46" t="str">
        <f t="shared" ref="E3:V3" si="1">""&amp;TEXT(MIN(E4:E19),"0%")&amp;" to "&amp;TEXT(MAX(E4:E19),"0%")&amp;""</f>
        <v>0% to 85%</v>
      </c>
      <c r="F3" s="46" t="str">
        <f t="shared" si="1"/>
        <v>0% to 94%</v>
      </c>
      <c r="G3" s="46" t="str">
        <f t="shared" si="1"/>
        <v>0% to 11%</v>
      </c>
      <c r="H3" s="46" t="str">
        <f t="shared" si="1"/>
        <v>0% to 15%</v>
      </c>
      <c r="I3" s="46" t="str">
        <f t="shared" si="1"/>
        <v>0% to 15%</v>
      </c>
      <c r="J3" s="46" t="str">
        <f t="shared" si="1"/>
        <v>0% to 0%</v>
      </c>
      <c r="K3" s="46" t="str">
        <f t="shared" si="1"/>
        <v>0% to 0%</v>
      </c>
      <c r="L3" s="46" t="str">
        <f t="shared" si="1"/>
        <v>0% to 0%</v>
      </c>
      <c r="M3" s="46" t="str">
        <f t="shared" si="1"/>
        <v>0% to 37%</v>
      </c>
      <c r="N3" s="46" t="str">
        <f t="shared" si="1"/>
        <v>0% to 0%</v>
      </c>
      <c r="O3" s="46" t="str">
        <f t="shared" si="1"/>
        <v>0% to 13%</v>
      </c>
      <c r="P3" s="46" t="str">
        <f t="shared" si="1"/>
        <v>0% to 43%</v>
      </c>
      <c r="Q3" s="46" t="str">
        <f t="shared" si="1"/>
        <v>0% to 11%</v>
      </c>
      <c r="R3" s="46" t="str">
        <f t="shared" si="1"/>
        <v>0% to 29%</v>
      </c>
      <c r="S3" s="46" t="str">
        <f t="shared" si="1"/>
        <v>0% to 27%</v>
      </c>
      <c r="T3" s="46" t="str">
        <f t="shared" si="1"/>
        <v>0% to 0%</v>
      </c>
      <c r="U3" s="46" t="str">
        <f t="shared" si="1"/>
        <v>1% to 16%</v>
      </c>
      <c r="V3" s="46" t="str">
        <f t="shared" si="1"/>
        <v>0% to 21%</v>
      </c>
      <c r="W3" s="46"/>
    </row>
    <row r="4" spans="1:23" x14ac:dyDescent="0.35">
      <c r="A4" s="11" t="str">
        <f t="shared" ref="A4:B19" si="2">A110</f>
        <v>Acidification</v>
      </c>
      <c r="B4" s="11" t="str">
        <f t="shared" si="2"/>
        <v>mol H+ eq</v>
      </c>
      <c r="C4" s="14">
        <f>SUM(B77:ZZ77)</f>
        <v>4.0608908635900005E-2</v>
      </c>
      <c r="D4" s="14">
        <f>C110</f>
        <v>3.9650433999999998E-2</v>
      </c>
      <c r="E4" s="17">
        <f t="shared" ref="E4:E19" si="3">B77/$C4</f>
        <v>0.75084632964119136</v>
      </c>
      <c r="F4" s="17">
        <f t="shared" ref="F4:F19" si="4">C77/$C4</f>
        <v>4.8369430895356226E-3</v>
      </c>
      <c r="G4" s="17">
        <f t="shared" ref="G4:G19" si="5">D77/$C4</f>
        <v>5.853484813671153E-4</v>
      </c>
      <c r="H4" s="17">
        <f t="shared" ref="H4:H19" si="6">E77/$C4</f>
        <v>1.8336647918228324E-3</v>
      </c>
      <c r="I4" s="17">
        <f t="shared" ref="I4:I19" si="7">F77/$C4</f>
        <v>1.0688397314285036E-2</v>
      </c>
      <c r="J4" s="164">
        <f t="shared" ref="J4:J19" si="8">G77/$C4</f>
        <v>4.3928567891208092E-3</v>
      </c>
      <c r="K4" s="17">
        <f t="shared" ref="K4:K19" si="9">H77/$C4</f>
        <v>0</v>
      </c>
      <c r="L4" s="17">
        <f t="shared" ref="L4:L19" si="10">I77/$C4</f>
        <v>0</v>
      </c>
      <c r="M4" s="17">
        <f t="shared" ref="M4:M19" si="11">J77/$C4</f>
        <v>8.2338826930306502E-2</v>
      </c>
      <c r="N4" s="17">
        <f t="shared" ref="N4:N19" si="12">K77/$C4</f>
        <v>0</v>
      </c>
      <c r="O4" s="17">
        <f t="shared" ref="O4:O19" si="13">L77/$C4</f>
        <v>1.0535944066759765E-2</v>
      </c>
      <c r="P4" s="17">
        <f t="shared" ref="P4:P19" si="14">M77/$C4</f>
        <v>2.3932465132560209E-3</v>
      </c>
      <c r="Q4" s="17">
        <f t="shared" ref="Q4:Q19" si="15">N77/$C4</f>
        <v>9.628325979052367E-3</v>
      </c>
      <c r="R4" s="17">
        <f t="shared" ref="R4:R19" si="16">O77/$C4</f>
        <v>7.8793550663691335E-3</v>
      </c>
      <c r="S4" s="17">
        <f t="shared" ref="S4:S19" si="17">P77/$C4</f>
        <v>8.2311554589403924E-2</v>
      </c>
      <c r="T4" s="17">
        <f t="shared" ref="T4:T19" si="18">Q77/$C4</f>
        <v>3.0504092368168271E-5</v>
      </c>
      <c r="U4" s="17">
        <f t="shared" ref="U4:U19" si="19">R77/$C4</f>
        <v>1.9897410374768922E-2</v>
      </c>
      <c r="V4" s="17">
        <f t="shared" ref="V4:V19" si="20">S77/$C4</f>
        <v>1.1801292280392228E-2</v>
      </c>
      <c r="W4" s="17"/>
    </row>
    <row r="5" spans="1:23" x14ac:dyDescent="0.35">
      <c r="A5" s="11" t="str">
        <f t="shared" si="2"/>
        <v>Climate change</v>
      </c>
      <c r="B5" s="11" t="str">
        <f t="shared" si="2"/>
        <v>kg CO2 eq</v>
      </c>
      <c r="C5" s="14">
        <f t="shared" ref="C5:C18" si="21">SUM(B78:ZZ78)</f>
        <v>6.0998839542899983</v>
      </c>
      <c r="D5" s="14">
        <f t="shared" ref="D5:D19" si="22">C111</f>
        <v>6.0998840000000003</v>
      </c>
      <c r="E5" s="17">
        <f t="shared" si="3"/>
        <v>0.45974895932695209</v>
      </c>
      <c r="F5" s="17">
        <f t="shared" si="4"/>
        <v>3.6964486814773323E-2</v>
      </c>
      <c r="G5" s="17">
        <f t="shared" si="5"/>
        <v>3.0103207106236391E-4</v>
      </c>
      <c r="H5" s="17">
        <f t="shared" si="6"/>
        <v>4.8152858677487512E-3</v>
      </c>
      <c r="I5" s="17">
        <f t="shared" si="7"/>
        <v>2.688326224381217E-2</v>
      </c>
      <c r="J5" s="164">
        <f t="shared" si="8"/>
        <v>2.8225268101848668E-3</v>
      </c>
      <c r="K5" s="17">
        <f t="shared" si="9"/>
        <v>0</v>
      </c>
      <c r="L5" s="17">
        <f t="shared" si="10"/>
        <v>0</v>
      </c>
      <c r="M5" s="17">
        <f t="shared" si="11"/>
        <v>0.10172377452584244</v>
      </c>
      <c r="N5" s="17">
        <f t="shared" si="12"/>
        <v>0</v>
      </c>
      <c r="O5" s="17">
        <f t="shared" si="13"/>
        <v>2.758455919176336E-2</v>
      </c>
      <c r="P5" s="17">
        <f t="shared" si="14"/>
        <v>2.1360045695355471E-3</v>
      </c>
      <c r="Q5" s="17">
        <f t="shared" si="15"/>
        <v>2.1635309948344925E-2</v>
      </c>
      <c r="R5" s="17">
        <f t="shared" si="16"/>
        <v>2.8117334900998679E-2</v>
      </c>
      <c r="S5" s="17">
        <f t="shared" si="17"/>
        <v>0.17149552480654728</v>
      </c>
      <c r="T5" s="17">
        <f t="shared" si="18"/>
        <v>2.5809997563851219E-5</v>
      </c>
      <c r="U5" s="17">
        <f t="shared" si="19"/>
        <v>0.11483066157469711</v>
      </c>
      <c r="V5" s="17">
        <f t="shared" si="20"/>
        <v>9.1546735017354651E-4</v>
      </c>
      <c r="W5" s="17"/>
    </row>
    <row r="6" spans="1:23" x14ac:dyDescent="0.35">
      <c r="A6" s="11" t="str">
        <f t="shared" si="2"/>
        <v>Ecotoxicity, freshwater</v>
      </c>
      <c r="B6" s="11" t="str">
        <f t="shared" si="2"/>
        <v>CTUe</v>
      </c>
      <c r="C6" s="14">
        <f t="shared" si="21"/>
        <v>74.733766807399988</v>
      </c>
      <c r="D6" s="14">
        <f t="shared" si="22"/>
        <v>74.733767</v>
      </c>
      <c r="E6" s="17">
        <f t="shared" si="3"/>
        <v>0.63345236059093513</v>
      </c>
      <c r="F6" s="17">
        <f t="shared" si="4"/>
        <v>8.7760638599987872E-4</v>
      </c>
      <c r="G6" s="17">
        <f t="shared" si="5"/>
        <v>5.905086533873232E-4</v>
      </c>
      <c r="H6" s="17">
        <f t="shared" si="6"/>
        <v>6.1138299261366514E-4</v>
      </c>
      <c r="I6" s="17">
        <f t="shared" si="7"/>
        <v>6.9515366639937475E-3</v>
      </c>
      <c r="J6" s="164">
        <f t="shared" si="8"/>
        <v>3.702459166993331E-3</v>
      </c>
      <c r="K6" s="17">
        <f t="shared" si="9"/>
        <v>0</v>
      </c>
      <c r="L6" s="17">
        <f t="shared" si="10"/>
        <v>0</v>
      </c>
      <c r="M6" s="17">
        <f t="shared" si="11"/>
        <v>6.8472215687826229E-2</v>
      </c>
      <c r="N6" s="17">
        <f t="shared" si="12"/>
        <v>0</v>
      </c>
      <c r="O6" s="17">
        <f t="shared" si="13"/>
        <v>1.7041719618953979E-2</v>
      </c>
      <c r="P6" s="17">
        <f t="shared" si="14"/>
        <v>2.9009378124713113E-3</v>
      </c>
      <c r="Q6" s="17">
        <f t="shared" si="15"/>
        <v>8.2968593246206257E-3</v>
      </c>
      <c r="R6" s="17">
        <f t="shared" si="16"/>
        <v>2.565355637620776E-2</v>
      </c>
      <c r="S6" s="17">
        <f t="shared" si="17"/>
        <v>0.10093903896803248</v>
      </c>
      <c r="T6" s="17">
        <f t="shared" si="18"/>
        <v>1.8737317277326692E-5</v>
      </c>
      <c r="U6" s="17">
        <f t="shared" si="19"/>
        <v>0.13041318424531684</v>
      </c>
      <c r="V6" s="17">
        <f t="shared" si="20"/>
        <v>7.7896195370464978E-5</v>
      </c>
      <c r="W6" s="17"/>
    </row>
    <row r="7" spans="1:23" x14ac:dyDescent="0.35">
      <c r="A7" s="11" t="str">
        <f t="shared" si="2"/>
        <v>Particulate matter</v>
      </c>
      <c r="B7" s="11" t="str">
        <f t="shared" si="2"/>
        <v>disease inc.</v>
      </c>
      <c r="C7" s="14">
        <f t="shared" si="21"/>
        <v>7.8899992586800001E-7</v>
      </c>
      <c r="D7" s="14">
        <f t="shared" si="22"/>
        <v>7.7876105999999995E-7</v>
      </c>
      <c r="E7" s="17">
        <f t="shared" si="3"/>
        <v>0.83804806353127881</v>
      </c>
      <c r="F7" s="17">
        <f t="shared" si="4"/>
        <v>1.978452023658562E-3</v>
      </c>
      <c r="G7" s="17">
        <f t="shared" si="5"/>
        <v>2.6930091250166699E-4</v>
      </c>
      <c r="H7" s="17">
        <f t="shared" si="6"/>
        <v>1.7997469371594929E-3</v>
      </c>
      <c r="I7" s="17">
        <f t="shared" si="7"/>
        <v>7.6930553489246876E-3</v>
      </c>
      <c r="J7" s="164">
        <f t="shared" si="8"/>
        <v>4.6742151413294254E-3</v>
      </c>
      <c r="K7" s="17">
        <f t="shared" si="9"/>
        <v>0</v>
      </c>
      <c r="L7" s="17">
        <f t="shared" si="10"/>
        <v>0</v>
      </c>
      <c r="M7" s="17">
        <f t="shared" si="11"/>
        <v>7.3117527782444319E-2</v>
      </c>
      <c r="N7" s="17">
        <f t="shared" si="12"/>
        <v>0</v>
      </c>
      <c r="O7" s="17">
        <f t="shared" si="13"/>
        <v>5.2909584185416086E-3</v>
      </c>
      <c r="P7" s="17">
        <f t="shared" si="14"/>
        <v>2.2930231558762897E-3</v>
      </c>
      <c r="Q7" s="17">
        <f t="shared" si="15"/>
        <v>5.0921453453623812E-3</v>
      </c>
      <c r="R7" s="17">
        <f t="shared" si="16"/>
        <v>5.0254409031001077E-3</v>
      </c>
      <c r="S7" s="17">
        <f t="shared" si="17"/>
        <v>3.6150016070814944E-2</v>
      </c>
      <c r="T7" s="17">
        <f t="shared" si="18"/>
        <v>1.8604777413446589E-5</v>
      </c>
      <c r="U7" s="17">
        <f t="shared" si="19"/>
        <v>1.2060938395565886E-2</v>
      </c>
      <c r="V7" s="17">
        <f t="shared" si="20"/>
        <v>6.4885112560282843E-3</v>
      </c>
      <c r="W7" s="17"/>
    </row>
    <row r="8" spans="1:23" x14ac:dyDescent="0.35">
      <c r="A8" s="11" t="str">
        <f t="shared" si="2"/>
        <v>Eutrophication, marine</v>
      </c>
      <c r="B8" s="11" t="str">
        <f t="shared" si="2"/>
        <v>kg N eq</v>
      </c>
      <c r="C8" s="14">
        <f t="shared" si="21"/>
        <v>1.794652092593E-2</v>
      </c>
      <c r="D8" s="14">
        <f t="shared" si="22"/>
        <v>1.7946520000000001E-2</v>
      </c>
      <c r="E8" s="17">
        <f t="shared" si="3"/>
        <v>0.80648355521029602</v>
      </c>
      <c r="F8" s="17">
        <f t="shared" si="4"/>
        <v>5.1750708331334792E-4</v>
      </c>
      <c r="G8" s="17">
        <f t="shared" si="5"/>
        <v>1.8712784020148303E-4</v>
      </c>
      <c r="H8" s="17">
        <f t="shared" si="6"/>
        <v>8.8357604604516265E-4</v>
      </c>
      <c r="I8" s="17">
        <f t="shared" si="7"/>
        <v>5.2733926196949369E-3</v>
      </c>
      <c r="J8" s="164">
        <f t="shared" si="8"/>
        <v>4.7140400832656618E-3</v>
      </c>
      <c r="K8" s="17">
        <f t="shared" si="9"/>
        <v>0</v>
      </c>
      <c r="L8" s="17">
        <f t="shared" si="10"/>
        <v>0</v>
      </c>
      <c r="M8" s="17">
        <f t="shared" si="11"/>
        <v>6.7436959229872764E-2</v>
      </c>
      <c r="N8" s="17">
        <f t="shared" si="12"/>
        <v>0</v>
      </c>
      <c r="O8" s="17">
        <f t="shared" si="13"/>
        <v>4.772134574354105E-3</v>
      </c>
      <c r="P8" s="17">
        <f t="shared" si="14"/>
        <v>2.3815450457724395E-2</v>
      </c>
      <c r="Q8" s="17">
        <f t="shared" si="15"/>
        <v>4.3224421780780403E-3</v>
      </c>
      <c r="R8" s="17">
        <f t="shared" si="16"/>
        <v>7.4059295697788564E-3</v>
      </c>
      <c r="S8" s="17">
        <f t="shared" si="17"/>
        <v>3.0640598936671301E-2</v>
      </c>
      <c r="T8" s="17">
        <f t="shared" si="18"/>
        <v>2.7053852498981774E-5</v>
      </c>
      <c r="U8" s="17">
        <f t="shared" si="19"/>
        <v>3.6043488466078813E-2</v>
      </c>
      <c r="V8" s="17">
        <f t="shared" si="20"/>
        <v>7.4767438521261258E-3</v>
      </c>
      <c r="W8" s="17"/>
    </row>
    <row r="9" spans="1:23" x14ac:dyDescent="0.35">
      <c r="A9" s="11" t="str">
        <f t="shared" si="2"/>
        <v>Eutrophication, freshwater</v>
      </c>
      <c r="B9" s="11" t="str">
        <f t="shared" si="2"/>
        <v>kg P eq</v>
      </c>
      <c r="C9" s="14">
        <f t="shared" si="21"/>
        <v>1.3237429348117999E-4</v>
      </c>
      <c r="D9" s="14">
        <f t="shared" si="22"/>
        <v>1.3237429E-4</v>
      </c>
      <c r="E9" s="17">
        <f t="shared" si="3"/>
        <v>0.24056841523031433</v>
      </c>
      <c r="F9" s="17">
        <f t="shared" si="4"/>
        <v>1.9384262098930953E-3</v>
      </c>
      <c r="G9" s="17">
        <f t="shared" si="5"/>
        <v>3.645189313653277E-2</v>
      </c>
      <c r="H9" s="17">
        <f t="shared" si="6"/>
        <v>1.6691548954813761E-4</v>
      </c>
      <c r="I9" s="17">
        <f t="shared" si="7"/>
        <v>2.0568631026439449E-3</v>
      </c>
      <c r="J9" s="164">
        <f t="shared" si="8"/>
        <v>1.4068739111078041E-3</v>
      </c>
      <c r="K9" s="17">
        <f t="shared" si="9"/>
        <v>0</v>
      </c>
      <c r="L9" s="17">
        <f t="shared" si="10"/>
        <v>0</v>
      </c>
      <c r="M9" s="17">
        <f t="shared" si="11"/>
        <v>2.263946511960855E-2</v>
      </c>
      <c r="N9" s="17">
        <f t="shared" si="12"/>
        <v>0</v>
      </c>
      <c r="O9" s="17">
        <f t="shared" si="13"/>
        <v>5.8177266880709712E-2</v>
      </c>
      <c r="P9" s="17">
        <f t="shared" si="14"/>
        <v>0.31168788074299308</v>
      </c>
      <c r="Q9" s="17">
        <f t="shared" si="15"/>
        <v>7.9152966368728223E-3</v>
      </c>
      <c r="R9" s="17">
        <f t="shared" si="16"/>
        <v>1.5051884679431936E-2</v>
      </c>
      <c r="S9" s="17">
        <f t="shared" si="17"/>
        <v>1.1292076888119647E-2</v>
      </c>
      <c r="T9" s="17">
        <f t="shared" si="18"/>
        <v>5.802646116552878E-6</v>
      </c>
      <c r="U9" s="17">
        <f t="shared" si="19"/>
        <v>8.086035980635313E-2</v>
      </c>
      <c r="V9" s="17">
        <f t="shared" si="20"/>
        <v>0.20978057951975448</v>
      </c>
      <c r="W9" s="17"/>
    </row>
    <row r="10" spans="1:23" x14ac:dyDescent="0.35">
      <c r="A10" s="11" t="str">
        <f t="shared" si="2"/>
        <v>Eutrophication, terrestrial</v>
      </c>
      <c r="B10" s="11" t="str">
        <f t="shared" si="2"/>
        <v>mol N eq</v>
      </c>
      <c r="C10" s="14">
        <f t="shared" si="21"/>
        <v>0.18933692776789998</v>
      </c>
      <c r="D10" s="14">
        <f t="shared" si="22"/>
        <v>0.18884886000000001</v>
      </c>
      <c r="E10" s="17">
        <f t="shared" si="3"/>
        <v>0.84857070352886088</v>
      </c>
      <c r="F10" s="17">
        <f t="shared" si="4"/>
        <v>4.2086328292852823E-3</v>
      </c>
      <c r="G10" s="17">
        <f t="shared" si="5"/>
        <v>2.0616632191186292E-4</v>
      </c>
      <c r="H10" s="17">
        <f t="shared" si="6"/>
        <v>9.3609430600494117E-4</v>
      </c>
      <c r="I10" s="17">
        <f t="shared" si="7"/>
        <v>5.3586556619517143E-3</v>
      </c>
      <c r="J10" s="164">
        <f t="shared" si="8"/>
        <v>4.9606767209795077E-3</v>
      </c>
      <c r="K10" s="17">
        <f t="shared" si="9"/>
        <v>0</v>
      </c>
      <c r="L10" s="17">
        <f t="shared" si="10"/>
        <v>0</v>
      </c>
      <c r="M10" s="17">
        <f t="shared" si="11"/>
        <v>7.029514610227279E-2</v>
      </c>
      <c r="N10" s="17">
        <f t="shared" si="12"/>
        <v>0</v>
      </c>
      <c r="O10" s="17">
        <f t="shared" si="13"/>
        <v>4.9551143617904379E-3</v>
      </c>
      <c r="P10" s="17">
        <f t="shared" si="14"/>
        <v>9.2921910202151245E-4</v>
      </c>
      <c r="Q10" s="17">
        <f t="shared" si="15"/>
        <v>4.1304723765174991E-3</v>
      </c>
      <c r="R10" s="17">
        <f t="shared" si="16"/>
        <v>7.1065312818924895E-3</v>
      </c>
      <c r="S10" s="17">
        <f t="shared" si="17"/>
        <v>3.2094666749051579E-2</v>
      </c>
      <c r="T10" s="17">
        <f t="shared" si="18"/>
        <v>2.8348774659424871E-5</v>
      </c>
      <c r="U10" s="17">
        <f t="shared" si="19"/>
        <v>1.493070545364197E-2</v>
      </c>
      <c r="V10" s="17">
        <f t="shared" si="20"/>
        <v>1.2888664291582142E-3</v>
      </c>
      <c r="W10" s="17"/>
    </row>
    <row r="11" spans="1:23" x14ac:dyDescent="0.35">
      <c r="A11" s="11" t="str">
        <f t="shared" si="2"/>
        <v>Human toxicity, cancer</v>
      </c>
      <c r="B11" s="11" t="str">
        <f t="shared" si="2"/>
        <v>CTUh</v>
      </c>
      <c r="C11" s="14">
        <f t="shared" si="21"/>
        <v>2.1456354961520003E-9</v>
      </c>
      <c r="D11" s="14">
        <f t="shared" si="22"/>
        <v>2.1174202E-9</v>
      </c>
      <c r="E11" s="17">
        <f t="shared" si="3"/>
        <v>0.44632767854440736</v>
      </c>
      <c r="F11" s="17">
        <f t="shared" si="4"/>
        <v>6.0872776496398587E-3</v>
      </c>
      <c r="G11" s="17">
        <f t="shared" si="5"/>
        <v>1.5006233378290013E-3</v>
      </c>
      <c r="H11" s="17">
        <f t="shared" si="6"/>
        <v>2.3184967851816282E-3</v>
      </c>
      <c r="I11" s="17">
        <f t="shared" si="7"/>
        <v>9.6391582060846207E-2</v>
      </c>
      <c r="J11" s="164">
        <f t="shared" si="8"/>
        <v>2.6480613366947642E-3</v>
      </c>
      <c r="K11" s="17">
        <f t="shared" si="9"/>
        <v>0</v>
      </c>
      <c r="L11" s="17">
        <f t="shared" si="10"/>
        <v>0</v>
      </c>
      <c r="M11" s="17">
        <f t="shared" si="11"/>
        <v>6.3218389257291993E-2</v>
      </c>
      <c r="N11" s="17">
        <f t="shared" si="12"/>
        <v>0</v>
      </c>
      <c r="O11" s="17">
        <f t="shared" si="13"/>
        <v>2.3134620530384595E-2</v>
      </c>
      <c r="P11" s="17">
        <f t="shared" si="14"/>
        <v>7.9472007386999464E-3</v>
      </c>
      <c r="Q11" s="17">
        <f t="shared" si="15"/>
        <v>9.9642940463758167E-3</v>
      </c>
      <c r="R11" s="17">
        <f t="shared" si="16"/>
        <v>2.486085129355128E-2</v>
      </c>
      <c r="S11" s="17">
        <f t="shared" si="17"/>
        <v>0.27430313818703989</v>
      </c>
      <c r="T11" s="17">
        <f t="shared" si="18"/>
        <v>2.2721497704261659E-5</v>
      </c>
      <c r="U11" s="17">
        <f t="shared" si="19"/>
        <v>3.4700014580074601E-2</v>
      </c>
      <c r="V11" s="17">
        <f t="shared" si="20"/>
        <v>6.5750501542786704E-3</v>
      </c>
      <c r="W11" s="17"/>
    </row>
    <row r="12" spans="1:23" x14ac:dyDescent="0.35">
      <c r="A12" s="11" t="str">
        <f t="shared" si="2"/>
        <v>Human toxicity, non-cancer</v>
      </c>
      <c r="B12" s="11" t="str">
        <f t="shared" si="2"/>
        <v>CTUh</v>
      </c>
      <c r="C12" s="14">
        <f t="shared" si="21"/>
        <v>5.4491174009050002E-8</v>
      </c>
      <c r="D12" s="14">
        <f t="shared" si="22"/>
        <v>5.4491173999999997E-8</v>
      </c>
      <c r="E12" s="17">
        <f t="shared" si="3"/>
        <v>0.58540757434776614</v>
      </c>
      <c r="F12" s="17">
        <f t="shared" si="4"/>
        <v>1.2607391976651174E-3</v>
      </c>
      <c r="G12" s="17">
        <f t="shared" si="5"/>
        <v>3.3739146447728592E-3</v>
      </c>
      <c r="H12" s="17">
        <f t="shared" si="6"/>
        <v>1.2680222119737114E-2</v>
      </c>
      <c r="I12" s="17">
        <f t="shared" si="7"/>
        <v>1.5537581918484356E-2</v>
      </c>
      <c r="J12" s="164">
        <f t="shared" si="8"/>
        <v>3.4314949787821597E-3</v>
      </c>
      <c r="K12" s="17">
        <f t="shared" si="9"/>
        <v>0</v>
      </c>
      <c r="L12" s="17">
        <f t="shared" si="10"/>
        <v>0</v>
      </c>
      <c r="M12" s="17">
        <f t="shared" si="11"/>
        <v>6.5500365240932806E-2</v>
      </c>
      <c r="N12" s="17">
        <f t="shared" si="12"/>
        <v>0</v>
      </c>
      <c r="O12" s="17">
        <f t="shared" si="13"/>
        <v>1.5999615090972412E-2</v>
      </c>
      <c r="P12" s="17">
        <f t="shared" si="14"/>
        <v>3.1969560789985463E-3</v>
      </c>
      <c r="Q12" s="17">
        <f t="shared" si="15"/>
        <v>7.9610066747314509E-3</v>
      </c>
      <c r="R12" s="17">
        <f t="shared" si="16"/>
        <v>3.7682708022751928E-2</v>
      </c>
      <c r="S12" s="17">
        <f t="shared" si="17"/>
        <v>0.17743731486486589</v>
      </c>
      <c r="T12" s="17">
        <f t="shared" si="18"/>
        <v>1.7206824170172553E-5</v>
      </c>
      <c r="U12" s="17">
        <f t="shared" si="19"/>
        <v>3.5973779894601599E-2</v>
      </c>
      <c r="V12" s="17">
        <f t="shared" si="20"/>
        <v>3.4539520100767461E-2</v>
      </c>
      <c r="W12" s="17"/>
    </row>
    <row r="13" spans="1:23" x14ac:dyDescent="0.35">
      <c r="A13" s="11" t="str">
        <f t="shared" si="2"/>
        <v>Ionising radiation</v>
      </c>
      <c r="B13" s="11" t="str">
        <f t="shared" si="2"/>
        <v>kBq U-235 eq</v>
      </c>
      <c r="C13" s="14">
        <f t="shared" si="21"/>
        <v>0.50273525038559996</v>
      </c>
      <c r="D13" s="14">
        <f t="shared" si="22"/>
        <v>0.34980394999999997</v>
      </c>
      <c r="E13" s="17">
        <f t="shared" si="3"/>
        <v>3.8375021415750325E-2</v>
      </c>
      <c r="F13" s="17">
        <f t="shared" si="4"/>
        <v>2.2564357663997471E-4</v>
      </c>
      <c r="G13" s="17">
        <f t="shared" si="5"/>
        <v>2.7102446047993047E-4</v>
      </c>
      <c r="H13" s="17">
        <f t="shared" si="6"/>
        <v>1.2904022335860096E-3</v>
      </c>
      <c r="I13" s="17">
        <f t="shared" si="7"/>
        <v>5.9282113154271203E-3</v>
      </c>
      <c r="J13" s="164">
        <f t="shared" si="8"/>
        <v>2.2727348025101355E-4</v>
      </c>
      <c r="K13" s="17">
        <f t="shared" si="9"/>
        <v>0</v>
      </c>
      <c r="L13" s="17">
        <f t="shared" si="10"/>
        <v>0</v>
      </c>
      <c r="M13" s="17">
        <f t="shared" si="11"/>
        <v>0.36984128297625679</v>
      </c>
      <c r="N13" s="17">
        <f t="shared" si="12"/>
        <v>0</v>
      </c>
      <c r="O13" s="17">
        <f t="shared" si="13"/>
        <v>4.0838894794531566E-2</v>
      </c>
      <c r="P13" s="17">
        <f t="shared" si="14"/>
        <v>1.3311970455357773E-3</v>
      </c>
      <c r="Q13" s="17">
        <f t="shared" si="15"/>
        <v>0.10857688009371286</v>
      </c>
      <c r="R13" s="17">
        <f t="shared" si="16"/>
        <v>1.5995529642753564E-2</v>
      </c>
      <c r="S13" s="17">
        <f t="shared" si="17"/>
        <v>0.17015756490993469</v>
      </c>
      <c r="T13" s="17">
        <f t="shared" si="18"/>
        <v>1.6946684350192986E-5</v>
      </c>
      <c r="U13" s="17">
        <f t="shared" si="19"/>
        <v>0.1108204108569424</v>
      </c>
      <c r="V13" s="17">
        <f t="shared" si="20"/>
        <v>0.13610371651384781</v>
      </c>
      <c r="W13" s="17"/>
    </row>
    <row r="14" spans="1:23" x14ac:dyDescent="0.35">
      <c r="A14" s="11" t="str">
        <f t="shared" si="2"/>
        <v>Land use</v>
      </c>
      <c r="B14" s="11" t="str">
        <f t="shared" si="2"/>
        <v>Pt</v>
      </c>
      <c r="C14" s="14">
        <f t="shared" si="21"/>
        <v>78.780869022099992</v>
      </c>
      <c r="D14" s="14">
        <f t="shared" si="22"/>
        <v>78.726242999999997</v>
      </c>
      <c r="E14" s="17">
        <f t="shared" si="3"/>
        <v>0.45972135684159765</v>
      </c>
      <c r="F14" s="17">
        <f t="shared" si="4"/>
        <v>5.3244863277952528E-5</v>
      </c>
      <c r="G14" s="17">
        <f t="shared" si="5"/>
        <v>1.1498520278392497E-4</v>
      </c>
      <c r="H14" s="17">
        <f t="shared" si="6"/>
        <v>4.0176427847122393E-4</v>
      </c>
      <c r="I14" s="17">
        <f t="shared" si="7"/>
        <v>8.2489950677961839E-3</v>
      </c>
      <c r="J14" s="164">
        <f t="shared" si="8"/>
        <v>2.7072963607467793E-3</v>
      </c>
      <c r="K14" s="17">
        <f t="shared" si="9"/>
        <v>0</v>
      </c>
      <c r="L14" s="17">
        <f t="shared" si="10"/>
        <v>0</v>
      </c>
      <c r="M14" s="17">
        <f t="shared" si="11"/>
        <v>5.4229574426267461E-2</v>
      </c>
      <c r="N14" s="17">
        <f t="shared" si="12"/>
        <v>0</v>
      </c>
      <c r="O14" s="17">
        <f t="shared" si="13"/>
        <v>3.7464794900549121E-3</v>
      </c>
      <c r="P14" s="17">
        <f t="shared" si="14"/>
        <v>2.0388867499664242E-3</v>
      </c>
      <c r="Q14" s="17">
        <f t="shared" si="15"/>
        <v>6.7040317853290111E-3</v>
      </c>
      <c r="R14" s="17">
        <f t="shared" si="16"/>
        <v>0.29145720636261069</v>
      </c>
      <c r="S14" s="17">
        <f t="shared" si="17"/>
        <v>6.9831148961516688E-3</v>
      </c>
      <c r="T14" s="17">
        <f t="shared" si="18"/>
        <v>1.3574873104027266E-5</v>
      </c>
      <c r="U14" s="17">
        <f t="shared" si="19"/>
        <v>0.16323278937672744</v>
      </c>
      <c r="V14" s="17">
        <f t="shared" si="20"/>
        <v>3.466994251147185E-4</v>
      </c>
      <c r="W14" s="17"/>
    </row>
    <row r="15" spans="1:23" x14ac:dyDescent="0.35">
      <c r="A15" s="11" t="str">
        <f t="shared" si="2"/>
        <v>Ozone depletion</v>
      </c>
      <c r="B15" s="11" t="str">
        <f t="shared" si="2"/>
        <v>kg CFC11 eq</v>
      </c>
      <c r="C15" s="14">
        <f t="shared" si="21"/>
        <v>4.3846315291252633E-6</v>
      </c>
      <c r="D15" s="14">
        <f t="shared" si="22"/>
        <v>4.3845097000000002E-6</v>
      </c>
      <c r="E15" s="17">
        <f t="shared" si="3"/>
        <v>6.3982288622544223E-6</v>
      </c>
      <c r="F15" s="17">
        <f t="shared" si="4"/>
        <v>0.93892079018583074</v>
      </c>
      <c r="G15" s="17">
        <f t="shared" si="5"/>
        <v>1.4408800278960707E-4</v>
      </c>
      <c r="H15" s="17">
        <f t="shared" si="6"/>
        <v>1.3562886551578477E-7</v>
      </c>
      <c r="I15" s="17">
        <f t="shared" si="7"/>
        <v>6.1128206149051497E-8</v>
      </c>
      <c r="J15" s="164">
        <f t="shared" si="8"/>
        <v>3.5291868648965152E-8</v>
      </c>
      <c r="K15" s="17">
        <f t="shared" si="9"/>
        <v>0</v>
      </c>
      <c r="L15" s="17">
        <f t="shared" si="10"/>
        <v>0</v>
      </c>
      <c r="M15" s="17">
        <f t="shared" si="11"/>
        <v>3.7228209238500112E-5</v>
      </c>
      <c r="N15" s="17">
        <f t="shared" si="12"/>
        <v>0</v>
      </c>
      <c r="O15" s="17">
        <f t="shared" si="13"/>
        <v>1.5922318793781935E-5</v>
      </c>
      <c r="P15" s="17">
        <f t="shared" si="14"/>
        <v>3.2302169306403698E-5</v>
      </c>
      <c r="Q15" s="17">
        <f t="shared" si="15"/>
        <v>3.711661263186402E-4</v>
      </c>
      <c r="R15" s="17">
        <f t="shared" si="16"/>
        <v>1.47718955560495E-6</v>
      </c>
      <c r="S15" s="17">
        <f t="shared" si="17"/>
        <v>8.6634743986293997E-5</v>
      </c>
      <c r="T15" s="17">
        <f t="shared" si="18"/>
        <v>1.4964228707512341E-9</v>
      </c>
      <c r="U15" s="17">
        <f t="shared" si="19"/>
        <v>6.03713443744745E-2</v>
      </c>
      <c r="V15" s="17">
        <f t="shared" si="20"/>
        <v>1.2414905480292383E-5</v>
      </c>
      <c r="W15" s="17"/>
    </row>
    <row r="16" spans="1:23" x14ac:dyDescent="0.35">
      <c r="A16" s="11" t="str">
        <f t="shared" si="2"/>
        <v>Photochemical ozone formation</v>
      </c>
      <c r="B16" s="11" t="str">
        <f t="shared" si="2"/>
        <v>kg NMVOC eq</v>
      </c>
      <c r="C16" s="14">
        <f t="shared" si="21"/>
        <v>4.9740754068500009E-2</v>
      </c>
      <c r="D16" s="14">
        <f t="shared" si="22"/>
        <v>4.9676304999999997E-2</v>
      </c>
      <c r="E16" s="17">
        <f t="shared" si="3"/>
        <v>0.84758266716143016</v>
      </c>
      <c r="F16" s="17">
        <f t="shared" si="4"/>
        <v>2.7505174089558339E-4</v>
      </c>
      <c r="G16" s="17">
        <f t="shared" si="5"/>
        <v>1.8931699923631603E-4</v>
      </c>
      <c r="H16" s="17">
        <f t="shared" si="6"/>
        <v>1.0118314034943969E-3</v>
      </c>
      <c r="I16" s="17">
        <f t="shared" si="7"/>
        <v>6.1947623386581305E-3</v>
      </c>
      <c r="J16" s="164">
        <f t="shared" si="8"/>
        <v>4.8463869218392311E-3</v>
      </c>
      <c r="K16" s="17">
        <f t="shared" si="9"/>
        <v>0</v>
      </c>
      <c r="L16" s="17">
        <f t="shared" si="10"/>
        <v>0</v>
      </c>
      <c r="M16" s="17">
        <f t="shared" si="11"/>
        <v>7.0494524372733167E-2</v>
      </c>
      <c r="N16" s="17">
        <f t="shared" si="12"/>
        <v>0</v>
      </c>
      <c r="O16" s="17">
        <f t="shared" si="13"/>
        <v>6.0953746214314885E-3</v>
      </c>
      <c r="P16" s="17">
        <f t="shared" si="14"/>
        <v>8.3620955851854671E-4</v>
      </c>
      <c r="Q16" s="17">
        <f t="shared" si="15"/>
        <v>4.242598126063429E-3</v>
      </c>
      <c r="R16" s="17">
        <f t="shared" si="16"/>
        <v>9.7007449733371338E-3</v>
      </c>
      <c r="S16" s="17">
        <f t="shared" si="17"/>
        <v>3.6093459651367517E-2</v>
      </c>
      <c r="T16" s="17">
        <f t="shared" si="18"/>
        <v>2.3004178795203095E-5</v>
      </c>
      <c r="U16" s="17">
        <f t="shared" si="19"/>
        <v>1.1766209639564661E-2</v>
      </c>
      <c r="V16" s="17">
        <f t="shared" si="20"/>
        <v>6.4785831263478022E-4</v>
      </c>
      <c r="W16" s="17"/>
    </row>
    <row r="17" spans="1:23" x14ac:dyDescent="0.35">
      <c r="A17" s="11" t="str">
        <f t="shared" si="2"/>
        <v>Resource use, fossils</v>
      </c>
      <c r="B17" s="11" t="str">
        <f t="shared" si="2"/>
        <v>MJ</v>
      </c>
      <c r="C17" s="14">
        <f t="shared" si="21"/>
        <v>115.08516722529998</v>
      </c>
      <c r="D17" s="14">
        <f t="shared" si="22"/>
        <v>103.51286</v>
      </c>
      <c r="E17" s="17">
        <f t="shared" si="3"/>
        <v>0.57938900040405439</v>
      </c>
      <c r="F17" s="17">
        <f t="shared" si="4"/>
        <v>4.1533850236689706E-4</v>
      </c>
      <c r="G17" s="17">
        <f t="shared" si="5"/>
        <v>3.6222492441958859E-4</v>
      </c>
      <c r="H17" s="17">
        <f t="shared" si="6"/>
        <v>1.2525504674099348E-3</v>
      </c>
      <c r="I17" s="17">
        <f t="shared" si="7"/>
        <v>1.5397346527993292E-2</v>
      </c>
      <c r="J17" s="164">
        <f t="shared" si="8"/>
        <v>3.3986319821240583E-3</v>
      </c>
      <c r="K17" s="17">
        <f t="shared" si="9"/>
        <v>0</v>
      </c>
      <c r="L17" s="17">
        <f t="shared" si="10"/>
        <v>0</v>
      </c>
      <c r="M17" s="17">
        <f t="shared" si="11"/>
        <v>0.10408750570392</v>
      </c>
      <c r="N17" s="17">
        <f t="shared" si="12"/>
        <v>0</v>
      </c>
      <c r="O17" s="17">
        <f t="shared" si="13"/>
        <v>3.0566176205083329E-2</v>
      </c>
      <c r="P17" s="17">
        <f t="shared" si="14"/>
        <v>1.2026833981918404E-3</v>
      </c>
      <c r="Q17" s="17">
        <f t="shared" si="15"/>
        <v>1.9434105662126694E-2</v>
      </c>
      <c r="R17" s="17">
        <f t="shared" si="16"/>
        <v>2.3212570867366496E-2</v>
      </c>
      <c r="S17" s="17">
        <f t="shared" si="17"/>
        <v>0.13429019892497893</v>
      </c>
      <c r="T17" s="17">
        <f t="shared" si="18"/>
        <v>2.0195289767012301E-5</v>
      </c>
      <c r="U17" s="17">
        <f t="shared" si="19"/>
        <v>3.66943456034848E-2</v>
      </c>
      <c r="V17" s="17">
        <f t="shared" si="20"/>
        <v>5.0277125536712861E-2</v>
      </c>
      <c r="W17" s="17"/>
    </row>
    <row r="18" spans="1:23" x14ac:dyDescent="0.35">
      <c r="A18" s="11" t="str">
        <f t="shared" si="2"/>
        <v>Resource use, minerals and metals</v>
      </c>
      <c r="B18" s="11" t="str">
        <f t="shared" si="2"/>
        <v>kg Sb eq</v>
      </c>
      <c r="C18" s="14">
        <f t="shared" si="21"/>
        <v>3.2590874105800004E-6</v>
      </c>
      <c r="D18" s="14">
        <f t="shared" si="22"/>
        <v>3.2590873999999999E-6</v>
      </c>
      <c r="E18" s="17">
        <f t="shared" si="3"/>
        <v>0.13680997893844465</v>
      </c>
      <c r="F18" s="17">
        <f t="shared" si="4"/>
        <v>9.4599432650728545E-3</v>
      </c>
      <c r="G18" s="17">
        <f t="shared" si="5"/>
        <v>0.11272342951201189</v>
      </c>
      <c r="H18" s="17">
        <f t="shared" si="6"/>
        <v>0.15425974104527909</v>
      </c>
      <c r="I18" s="17">
        <f t="shared" si="7"/>
        <v>0.1537478768974859</v>
      </c>
      <c r="J18" s="164">
        <f t="shared" si="8"/>
        <v>9.841541805806276E-4</v>
      </c>
      <c r="K18" s="17">
        <f t="shared" si="9"/>
        <v>0</v>
      </c>
      <c r="L18" s="17">
        <f t="shared" si="10"/>
        <v>0</v>
      </c>
      <c r="M18" s="17">
        <f t="shared" si="11"/>
        <v>4.3035992083145479E-2</v>
      </c>
      <c r="N18" s="17">
        <f t="shared" si="12"/>
        <v>0</v>
      </c>
      <c r="O18" s="17">
        <f t="shared" si="13"/>
        <v>0.13276935702776799</v>
      </c>
      <c r="P18" s="17">
        <f t="shared" si="14"/>
        <v>2.8422400301167435E-2</v>
      </c>
      <c r="Q18" s="17">
        <f t="shared" si="15"/>
        <v>1.0057910350482561E-2</v>
      </c>
      <c r="R18" s="17">
        <f t="shared" si="16"/>
        <v>2.5956518602532726E-2</v>
      </c>
      <c r="S18" s="17">
        <f t="shared" si="17"/>
        <v>4.6415588458573728E-2</v>
      </c>
      <c r="T18" s="17">
        <f t="shared" si="18"/>
        <v>7.1774104382910973E-5</v>
      </c>
      <c r="U18" s="17">
        <f t="shared" si="19"/>
        <v>0.12794982382070846</v>
      </c>
      <c r="V18" s="17">
        <f t="shared" si="20"/>
        <v>1.7335511412363561E-2</v>
      </c>
      <c r="W18" s="17"/>
    </row>
    <row r="19" spans="1:23" x14ac:dyDescent="0.35">
      <c r="A19" s="11" t="str">
        <f t="shared" si="2"/>
        <v>Water use</v>
      </c>
      <c r="B19" s="11" t="str">
        <f t="shared" si="2"/>
        <v>m3 depriv.</v>
      </c>
      <c r="C19" s="14">
        <f t="shared" ref="C19" si="23">SUM(B92:ZZ92)</f>
        <v>2.4663366469430006</v>
      </c>
      <c r="D19" s="14">
        <f t="shared" si="22"/>
        <v>2.4641579999999998</v>
      </c>
      <c r="E19" s="17">
        <f t="shared" si="3"/>
        <v>0.13204506384141099</v>
      </c>
      <c r="F19" s="17">
        <f t="shared" si="4"/>
        <v>5.6135982154588535E-4</v>
      </c>
      <c r="G19" s="17">
        <f t="shared" si="5"/>
        <v>4.9131411216791793E-4</v>
      </c>
      <c r="H19" s="17">
        <f t="shared" si="6"/>
        <v>1.6321481112440493E-3</v>
      </c>
      <c r="I19" s="17">
        <f t="shared" si="7"/>
        <v>4.4168317465915504E-4</v>
      </c>
      <c r="J19" s="164">
        <f t="shared" si="8"/>
        <v>7.9154721332132792E-4</v>
      </c>
      <c r="K19" s="17">
        <f t="shared" si="9"/>
        <v>0</v>
      </c>
      <c r="L19" s="17">
        <f t="shared" si="10"/>
        <v>0</v>
      </c>
      <c r="M19" s="17">
        <f t="shared" si="11"/>
        <v>6.8913483571137163E-2</v>
      </c>
      <c r="N19" s="17">
        <f t="shared" si="12"/>
        <v>0</v>
      </c>
      <c r="O19" s="17">
        <f t="shared" si="13"/>
        <v>6.21603908736564E-2</v>
      </c>
      <c r="P19" s="17">
        <f t="shared" si="14"/>
        <v>0.42617105872501421</v>
      </c>
      <c r="Q19" s="17">
        <f t="shared" si="15"/>
        <v>1.5371515906796711E-2</v>
      </c>
      <c r="R19" s="17">
        <f t="shared" si="16"/>
        <v>2.1314818909721586E-2</v>
      </c>
      <c r="S19" s="17">
        <f t="shared" si="17"/>
        <v>0.12927410797515856</v>
      </c>
      <c r="T19" s="17">
        <f t="shared" si="18"/>
        <v>6.4624766532808036E-6</v>
      </c>
      <c r="U19" s="17">
        <f t="shared" si="19"/>
        <v>0.10448850132418916</v>
      </c>
      <c r="V19" s="17">
        <f t="shared" si="20"/>
        <v>3.6336543963323413E-2</v>
      </c>
      <c r="W19" s="17"/>
    </row>
    <row r="20" spans="1:23" x14ac:dyDescent="0.35">
      <c r="A20" s="6"/>
      <c r="E20" s="40"/>
      <c r="F20" s="40"/>
      <c r="G20" s="40"/>
      <c r="H20" s="40"/>
      <c r="I20" s="40"/>
      <c r="J20" s="40"/>
    </row>
    <row r="39" spans="1:23" x14ac:dyDescent="0.35">
      <c r="A39" s="10"/>
      <c r="B39" s="48"/>
      <c r="C39" s="5"/>
      <c r="D39" s="5"/>
      <c r="E39" s="5"/>
      <c r="F39" s="5"/>
      <c r="G39" s="5"/>
    </row>
    <row r="40" spans="1:23" x14ac:dyDescent="0.35">
      <c r="A40" s="176" t="s">
        <v>113</v>
      </c>
    </row>
    <row r="41" spans="1:23" x14ac:dyDescent="0.35">
      <c r="A41" s="12" t="s">
        <v>77</v>
      </c>
      <c r="B41" s="39" t="s">
        <v>78</v>
      </c>
      <c r="C41" s="13">
        <v>1</v>
      </c>
      <c r="D41" s="13">
        <v>2</v>
      </c>
      <c r="E41" s="13">
        <v>3</v>
      </c>
      <c r="F41" s="13">
        <v>4</v>
      </c>
      <c r="G41" s="13">
        <v>5</v>
      </c>
      <c r="H41" s="13">
        <v>6</v>
      </c>
      <c r="I41" s="13">
        <v>7</v>
      </c>
      <c r="J41" s="13">
        <v>8</v>
      </c>
      <c r="K41" s="13">
        <v>9</v>
      </c>
      <c r="L41" s="13">
        <v>10</v>
      </c>
      <c r="M41" s="13">
        <v>11</v>
      </c>
      <c r="N41" s="13">
        <v>12</v>
      </c>
      <c r="O41" s="13">
        <v>13</v>
      </c>
      <c r="P41" s="13">
        <v>14</v>
      </c>
      <c r="Q41" s="13">
        <v>15</v>
      </c>
      <c r="R41" s="13">
        <v>16</v>
      </c>
      <c r="S41" s="13">
        <v>17</v>
      </c>
      <c r="T41" s="13">
        <v>18</v>
      </c>
      <c r="U41" s="13">
        <v>19</v>
      </c>
      <c r="V41" s="13">
        <v>20</v>
      </c>
      <c r="W41" s="13">
        <v>21</v>
      </c>
    </row>
    <row r="42" spans="1:23" ht="33" customHeight="1" x14ac:dyDescent="0.35">
      <c r="A42" s="30" t="str">
        <f t="shared" ref="A42:A57" si="24">A110</f>
        <v>Acidification</v>
      </c>
      <c r="B42" s="31"/>
      <c r="C42" s="32" t="str">
        <f t="shared" ref="C42:W42" si="25">_xlfn.XLOOKUP(LARGE($B77:$AY77,C$41),$B77:$AY77,$B$76:$AY$76,"NA",0,1)</f>
        <v>Fishing - fuel use</v>
      </c>
      <c r="D42" s="32" t="str">
        <f t="shared" si="25"/>
        <v>Preparation - energy use</v>
      </c>
      <c r="E42" s="32" t="str">
        <f t="shared" si="25"/>
        <v>Packaging - consumer</v>
      </c>
      <c r="F42" s="32" t="str">
        <f t="shared" si="25"/>
        <v>Use</v>
      </c>
      <c r="G42" s="32" t="str">
        <f t="shared" si="25"/>
        <v>Fish waste handling</v>
      </c>
      <c r="H42" s="32" t="str">
        <f t="shared" si="25"/>
        <v>Fishing - vessel construction</v>
      </c>
      <c r="I42" s="32" t="str">
        <f t="shared" si="25"/>
        <v>Preparation - tretament of byproducts to ensilage</v>
      </c>
      <c r="J42" s="32" t="str">
        <f t="shared" si="25"/>
        <v>Storing</v>
      </c>
      <c r="K42" s="32" t="str">
        <f t="shared" si="25"/>
        <v>Packaging - transport</v>
      </c>
      <c r="L42" s="32" t="str">
        <f t="shared" si="25"/>
        <v>Fishing - refrigerant</v>
      </c>
      <c r="M42" s="32" t="str">
        <f t="shared" si="25"/>
        <v>Fishing - bait</v>
      </c>
      <c r="N42" s="32" t="str">
        <f t="shared" si="25"/>
        <v>Preparation - other</v>
      </c>
      <c r="O42" s="32" t="str">
        <f t="shared" si="25"/>
        <v>Fishing - gear construction</v>
      </c>
      <c r="P42" s="32" t="str">
        <f>_xlfn.XLOOKUP(LARGE($B77:$AY77,P$41),$B77:$AY77,$B$76:$AY$76,"NA",0,1)</f>
        <v>Fishing - antifouling</v>
      </c>
      <c r="Q42" s="32" t="str">
        <f t="shared" si="25"/>
        <v>Transport landing to retailer</v>
      </c>
      <c r="R42" s="32" t="str">
        <f t="shared" si="25"/>
        <v>Fishing - other</v>
      </c>
      <c r="S42" s="32" t="str">
        <f t="shared" si="25"/>
        <v>Fishing - other</v>
      </c>
      <c r="T42" s="32" t="str">
        <f t="shared" si="25"/>
        <v>Fishing - other</v>
      </c>
      <c r="U42" s="32" t="str">
        <f t="shared" si="25"/>
        <v>Fishing - other</v>
      </c>
      <c r="V42" s="32" t="str">
        <f t="shared" si="25"/>
        <v>Fishing - other</v>
      </c>
      <c r="W42" s="32" t="str">
        <f t="shared" si="25"/>
        <v>Fishing - other</v>
      </c>
    </row>
    <row r="43" spans="1:23" ht="90" x14ac:dyDescent="0.35">
      <c r="A43" s="30" t="str">
        <f t="shared" si="24"/>
        <v>Climate change</v>
      </c>
      <c r="B43" s="31"/>
      <c r="C43" s="32" t="str">
        <f t="shared" ref="C43:W43" si="26">_xlfn.XLOOKUP(LARGE($B78:$AY78,C$41),$B78:$AY78,$B$76:$AY$76,"NA",0,1)</f>
        <v>Fishing - fuel use</v>
      </c>
      <c r="D43" s="32" t="str">
        <f t="shared" si="26"/>
        <v>Packaging - consumer</v>
      </c>
      <c r="E43" s="32" t="str">
        <f t="shared" si="26"/>
        <v>Use</v>
      </c>
      <c r="F43" s="32" t="str">
        <f t="shared" si="26"/>
        <v>Preparation - energy use</v>
      </c>
      <c r="G43" s="32" t="str">
        <f t="shared" si="26"/>
        <v>Fishing - refrigerant</v>
      </c>
      <c r="H43" s="32" t="str">
        <f t="shared" si="26"/>
        <v>Packaging - transport</v>
      </c>
      <c r="I43" s="32" t="str">
        <f t="shared" si="26"/>
        <v>Preparation - tretament of byproducts to ensilage</v>
      </c>
      <c r="J43" s="32" t="str">
        <f t="shared" si="26"/>
        <v>Fishing - vessel construction</v>
      </c>
      <c r="K43" s="32" t="str">
        <f t="shared" si="26"/>
        <v>Storing</v>
      </c>
      <c r="L43" s="32" t="str">
        <f t="shared" si="26"/>
        <v>Fishing - gear construction</v>
      </c>
      <c r="M43" s="32" t="str">
        <f t="shared" si="26"/>
        <v>Fishing - bait</v>
      </c>
      <c r="N43" s="32" t="str">
        <f t="shared" si="26"/>
        <v>Preparation - other</v>
      </c>
      <c r="O43" s="32" t="str">
        <f t="shared" si="26"/>
        <v>Fish waste handling</v>
      </c>
      <c r="P43" s="32" t="str">
        <f t="shared" si="26"/>
        <v>Fishing - antifouling</v>
      </c>
      <c r="Q43" s="32" t="str">
        <f t="shared" si="26"/>
        <v>Transport landing to retailer</v>
      </c>
      <c r="R43" s="32" t="str">
        <f t="shared" si="26"/>
        <v>Fishing - other</v>
      </c>
      <c r="S43" s="32" t="str">
        <f t="shared" si="26"/>
        <v>Fishing - other</v>
      </c>
      <c r="T43" s="32" t="str">
        <f t="shared" si="26"/>
        <v>Fishing - other</v>
      </c>
      <c r="U43" s="32" t="str">
        <f t="shared" si="26"/>
        <v>Fishing - other</v>
      </c>
      <c r="V43" s="32" t="str">
        <f t="shared" si="26"/>
        <v>Fishing - other</v>
      </c>
      <c r="W43" s="32" t="str">
        <f t="shared" si="26"/>
        <v>Fishing - other</v>
      </c>
    </row>
    <row r="44" spans="1:23" ht="90" x14ac:dyDescent="0.35">
      <c r="A44" s="30" t="str">
        <f t="shared" si="24"/>
        <v>Ecotoxicity, freshwater</v>
      </c>
      <c r="B44" s="31"/>
      <c r="C44" s="32" t="str">
        <f t="shared" ref="C44:W44" si="27">_xlfn.XLOOKUP(LARGE($B79:$AY79,C$41),$B79:$AY79,$B$76:$AY$76,"NA",0,1)</f>
        <v>Fishing - fuel use</v>
      </c>
      <c r="D44" s="32" t="str">
        <f t="shared" si="27"/>
        <v>Use</v>
      </c>
      <c r="E44" s="32" t="str">
        <f t="shared" si="27"/>
        <v>Packaging - consumer</v>
      </c>
      <c r="F44" s="32" t="str">
        <f t="shared" si="27"/>
        <v>Preparation - energy use</v>
      </c>
      <c r="G44" s="32" t="str">
        <f t="shared" si="27"/>
        <v>Packaging - transport</v>
      </c>
      <c r="H44" s="32" t="str">
        <f t="shared" si="27"/>
        <v>Preparation - tretament of byproducts to ensilage</v>
      </c>
      <c r="I44" s="32" t="str">
        <f t="shared" si="27"/>
        <v>Storing</v>
      </c>
      <c r="J44" s="32" t="str">
        <f t="shared" si="27"/>
        <v>Fishing - vessel construction</v>
      </c>
      <c r="K44" s="32" t="str">
        <f t="shared" si="27"/>
        <v>Fishing - bait</v>
      </c>
      <c r="L44" s="32" t="str">
        <f t="shared" si="27"/>
        <v>Preparation - other</v>
      </c>
      <c r="M44" s="32" t="str">
        <f t="shared" si="27"/>
        <v>Fishing - refrigerant</v>
      </c>
      <c r="N44" s="32" t="str">
        <f t="shared" si="27"/>
        <v>Fishing - gear construction</v>
      </c>
      <c r="O44" s="32" t="str">
        <f t="shared" si="27"/>
        <v>Fishing - antifouling</v>
      </c>
      <c r="P44" s="32" t="str">
        <f t="shared" si="27"/>
        <v>Fish waste handling</v>
      </c>
      <c r="Q44" s="32" t="str">
        <f t="shared" si="27"/>
        <v>Transport landing to retailer</v>
      </c>
      <c r="R44" s="32" t="str">
        <f t="shared" si="27"/>
        <v>Fishing - other</v>
      </c>
      <c r="S44" s="32" t="str">
        <f t="shared" si="27"/>
        <v>Fishing - other</v>
      </c>
      <c r="T44" s="32" t="str">
        <f t="shared" si="27"/>
        <v>Fishing - other</v>
      </c>
      <c r="U44" s="32" t="str">
        <f t="shared" si="27"/>
        <v>Fishing - other</v>
      </c>
      <c r="V44" s="32" t="str">
        <f t="shared" si="27"/>
        <v>Fishing - other</v>
      </c>
      <c r="W44" s="32" t="str">
        <f t="shared" si="27"/>
        <v>Fishing - other</v>
      </c>
    </row>
    <row r="45" spans="1:23" ht="90" x14ac:dyDescent="0.35">
      <c r="A45" s="30" t="str">
        <f t="shared" si="24"/>
        <v>Particulate matter</v>
      </c>
      <c r="B45" s="31"/>
      <c r="C45" s="32" t="str">
        <f t="shared" ref="C45:W45" si="28">_xlfn.XLOOKUP(LARGE($B80:$AY80,C$41),$B80:$AY80,$B$76:$AY$76,"NA",0,1)</f>
        <v>Fishing - fuel use</v>
      </c>
      <c r="D45" s="32" t="str">
        <f t="shared" si="28"/>
        <v>Preparation - energy use</v>
      </c>
      <c r="E45" s="32" t="str">
        <f t="shared" si="28"/>
        <v>Packaging - consumer</v>
      </c>
      <c r="F45" s="32" t="str">
        <f t="shared" si="28"/>
        <v>Use</v>
      </c>
      <c r="G45" s="32" t="str">
        <f t="shared" si="28"/>
        <v>Fishing - vessel construction</v>
      </c>
      <c r="H45" s="32" t="str">
        <f t="shared" si="28"/>
        <v>Fish waste handling</v>
      </c>
      <c r="I45" s="32" t="str">
        <f t="shared" si="28"/>
        <v>Preparation - tretament of byproducts to ensilage</v>
      </c>
      <c r="J45" s="32" t="str">
        <f t="shared" si="28"/>
        <v>Storing</v>
      </c>
      <c r="K45" s="32" t="str">
        <f t="shared" si="28"/>
        <v>Packaging - transport</v>
      </c>
      <c r="L45" s="32" t="str">
        <f t="shared" si="28"/>
        <v>Fishing - bait</v>
      </c>
      <c r="M45" s="32" t="str">
        <f t="shared" si="28"/>
        <v>Preparation - other</v>
      </c>
      <c r="N45" s="32" t="str">
        <f t="shared" si="28"/>
        <v>Fishing - refrigerant</v>
      </c>
      <c r="O45" s="32" t="str">
        <f t="shared" si="28"/>
        <v>Fishing - gear construction</v>
      </c>
      <c r="P45" s="32" t="str">
        <f t="shared" si="28"/>
        <v>Fishing - antifouling</v>
      </c>
      <c r="Q45" s="32" t="str">
        <f t="shared" si="28"/>
        <v>Transport landing to retailer</v>
      </c>
      <c r="R45" s="32" t="str">
        <f t="shared" si="28"/>
        <v>Fishing - other</v>
      </c>
      <c r="S45" s="32" t="str">
        <f t="shared" si="28"/>
        <v>Fishing - other</v>
      </c>
      <c r="T45" s="32" t="str">
        <f t="shared" si="28"/>
        <v>Fishing - other</v>
      </c>
      <c r="U45" s="32" t="str">
        <f t="shared" si="28"/>
        <v>Fishing - other</v>
      </c>
      <c r="V45" s="32" t="str">
        <f t="shared" si="28"/>
        <v>Fishing - other</v>
      </c>
      <c r="W45" s="32" t="str">
        <f t="shared" si="28"/>
        <v>Fishing - other</v>
      </c>
    </row>
    <row r="46" spans="1:23" ht="64.3" x14ac:dyDescent="0.35">
      <c r="A46" s="30" t="str">
        <f t="shared" si="24"/>
        <v>Eutrophication, marine</v>
      </c>
      <c r="B46" s="31"/>
      <c r="C46" s="32" t="str">
        <f t="shared" ref="C46:W46" si="29">_xlfn.XLOOKUP(LARGE($B81:$AY81,C$41),$B81:$AY81,$B$76:$AY$76,"NA",0,1)</f>
        <v>Fishing - fuel use</v>
      </c>
      <c r="D46" s="32" t="str">
        <f t="shared" si="29"/>
        <v>Preparation - energy use</v>
      </c>
      <c r="E46" s="32" t="str">
        <f t="shared" si="29"/>
        <v>Use</v>
      </c>
      <c r="F46" s="32" t="str">
        <f t="shared" si="29"/>
        <v>Packaging - consumer</v>
      </c>
      <c r="G46" s="32" t="str">
        <f t="shared" si="29"/>
        <v>Preparation - other</v>
      </c>
      <c r="H46" s="32" t="str">
        <f t="shared" si="29"/>
        <v>Fish waste handling</v>
      </c>
      <c r="I46" s="32" t="str">
        <f t="shared" si="29"/>
        <v>Packaging - transport</v>
      </c>
      <c r="J46" s="32" t="str">
        <f t="shared" si="29"/>
        <v>Fishing - vessel construction</v>
      </c>
      <c r="K46" s="32" t="str">
        <f t="shared" si="29"/>
        <v>Preparation - tretament of byproducts to ensilage</v>
      </c>
      <c r="L46" s="32" t="str">
        <f t="shared" si="29"/>
        <v>Fishing - bait</v>
      </c>
      <c r="M46" s="32" t="str">
        <f t="shared" si="29"/>
        <v>Storing</v>
      </c>
      <c r="N46" s="32" t="str">
        <f t="shared" si="29"/>
        <v>Fishing - gear construction</v>
      </c>
      <c r="O46" s="32" t="str">
        <f t="shared" si="29"/>
        <v>Fishing - refrigerant</v>
      </c>
      <c r="P46" s="32" t="str">
        <f t="shared" si="29"/>
        <v>Fishing - antifouling</v>
      </c>
      <c r="Q46" s="32" t="str">
        <f t="shared" si="29"/>
        <v>Transport landing to retailer</v>
      </c>
      <c r="R46" s="32" t="str">
        <f t="shared" si="29"/>
        <v>Fishing - other</v>
      </c>
      <c r="S46" s="32" t="str">
        <f t="shared" si="29"/>
        <v>Fishing - other</v>
      </c>
      <c r="T46" s="32" t="str">
        <f t="shared" si="29"/>
        <v>Fishing - other</v>
      </c>
      <c r="U46" s="32" t="str">
        <f t="shared" si="29"/>
        <v>Fishing - other</v>
      </c>
      <c r="V46" s="32" t="str">
        <f t="shared" si="29"/>
        <v>Fishing - other</v>
      </c>
      <c r="W46" s="32" t="str">
        <f t="shared" si="29"/>
        <v>Fishing - other</v>
      </c>
    </row>
    <row r="47" spans="1:23" ht="90" x14ac:dyDescent="0.35">
      <c r="A47" s="30" t="str">
        <f t="shared" si="24"/>
        <v>Eutrophication, freshwater</v>
      </c>
      <c r="B47" s="112" t="s">
        <v>114</v>
      </c>
      <c r="C47" s="32" t="str">
        <f t="shared" ref="C47:W47" si="30">_xlfn.XLOOKUP(LARGE($B82:$AY82,C$41),$B82:$AY82,$B$76:$AY$76,"NA",0,1)</f>
        <v>Preparation - other</v>
      </c>
      <c r="D47" s="32" t="str">
        <f t="shared" si="30"/>
        <v>Fishing - fuel use</v>
      </c>
      <c r="E47" s="32" t="str">
        <f t="shared" si="30"/>
        <v>Fish waste handling</v>
      </c>
      <c r="F47" s="32" t="str">
        <f t="shared" si="30"/>
        <v>Use</v>
      </c>
      <c r="G47" s="32" t="str">
        <f t="shared" si="30"/>
        <v>Preparation - tretament of byproducts to ensilage</v>
      </c>
      <c r="H47" s="32" t="str">
        <f t="shared" si="30"/>
        <v>Fishing - antifouling</v>
      </c>
      <c r="I47" s="32" t="str">
        <f t="shared" si="30"/>
        <v>Preparation - energy use</v>
      </c>
      <c r="J47" s="32" t="str">
        <f t="shared" si="30"/>
        <v>Packaging - transport</v>
      </c>
      <c r="K47" s="32" t="str">
        <f t="shared" si="30"/>
        <v>Packaging - consumer</v>
      </c>
      <c r="L47" s="32" t="str">
        <f t="shared" si="30"/>
        <v>Storing</v>
      </c>
      <c r="M47" s="32" t="str">
        <f t="shared" si="30"/>
        <v>Fishing - vessel construction</v>
      </c>
      <c r="N47" s="32" t="str">
        <f t="shared" si="30"/>
        <v>Fishing - refrigerant</v>
      </c>
      <c r="O47" s="32" t="str">
        <f t="shared" si="30"/>
        <v>Fishing - bait</v>
      </c>
      <c r="P47" s="32" t="str">
        <f t="shared" si="30"/>
        <v>Fishing - gear construction</v>
      </c>
      <c r="Q47" s="32" t="str">
        <f t="shared" si="30"/>
        <v>Transport landing to retailer</v>
      </c>
      <c r="R47" s="32" t="str">
        <f t="shared" si="30"/>
        <v>Fishing - other</v>
      </c>
      <c r="S47" s="32" t="str">
        <f t="shared" si="30"/>
        <v>Fishing - other</v>
      </c>
      <c r="T47" s="32" t="str">
        <f t="shared" si="30"/>
        <v>Fishing - other</v>
      </c>
      <c r="U47" s="32" t="str">
        <f t="shared" si="30"/>
        <v>Fishing - other</v>
      </c>
      <c r="V47" s="32" t="str">
        <f t="shared" si="30"/>
        <v>Fishing - other</v>
      </c>
      <c r="W47" s="32" t="str">
        <f t="shared" si="30"/>
        <v>Fishing - other</v>
      </c>
    </row>
    <row r="48" spans="1:23" ht="51.45" x14ac:dyDescent="0.35">
      <c r="A48" s="30" t="str">
        <f t="shared" si="24"/>
        <v>Eutrophication, terrestrial</v>
      </c>
      <c r="B48" s="31"/>
      <c r="C48" s="32" t="str">
        <f t="shared" ref="C48:W48" si="31">_xlfn.XLOOKUP(LARGE($B83:$AY83,C$41),$B83:$AY83,$B$76:$AY$76,"NA",0,1)</f>
        <v>Fishing - fuel use</v>
      </c>
      <c r="D48" s="32" t="str">
        <f t="shared" si="31"/>
        <v>Preparation - energy use</v>
      </c>
      <c r="E48" s="32" t="str">
        <f t="shared" si="31"/>
        <v>Packaging - consumer</v>
      </c>
      <c r="F48" s="32" t="str">
        <f t="shared" si="31"/>
        <v>Use</v>
      </c>
      <c r="G48" s="32" t="str">
        <f t="shared" si="31"/>
        <v>Packaging - transport</v>
      </c>
      <c r="H48" s="32" t="str">
        <f t="shared" si="31"/>
        <v>Fishing - vessel construction</v>
      </c>
      <c r="I48" s="32" t="str">
        <f t="shared" si="31"/>
        <v>Fishing - bait</v>
      </c>
      <c r="J48" s="32" t="str">
        <f t="shared" si="31"/>
        <v>Preparation - tretament of byproducts to ensilage</v>
      </c>
      <c r="K48" s="32" t="str">
        <f t="shared" si="31"/>
        <v>Fishing - refrigerant</v>
      </c>
      <c r="L48" s="32" t="str">
        <f t="shared" si="31"/>
        <v>Storing</v>
      </c>
      <c r="M48" s="32" t="str">
        <f t="shared" si="31"/>
        <v>Fish waste handling</v>
      </c>
      <c r="N48" s="32" t="str">
        <f t="shared" si="31"/>
        <v>Fishing - gear construction</v>
      </c>
      <c r="O48" s="32" t="str">
        <f t="shared" si="31"/>
        <v>Preparation - other</v>
      </c>
      <c r="P48" s="32" t="str">
        <f t="shared" si="31"/>
        <v>Fishing - antifouling</v>
      </c>
      <c r="Q48" s="32" t="str">
        <f t="shared" si="31"/>
        <v>Transport landing to retailer</v>
      </c>
      <c r="R48" s="32" t="str">
        <f t="shared" si="31"/>
        <v>Fishing - other</v>
      </c>
      <c r="S48" s="32" t="str">
        <f t="shared" si="31"/>
        <v>Fishing - other</v>
      </c>
      <c r="T48" s="32" t="str">
        <f t="shared" si="31"/>
        <v>Fishing - other</v>
      </c>
      <c r="U48" s="32" t="str">
        <f t="shared" si="31"/>
        <v>Fishing - other</v>
      </c>
      <c r="V48" s="32" t="str">
        <f t="shared" si="31"/>
        <v>Fishing - other</v>
      </c>
      <c r="W48" s="32" t="str">
        <f t="shared" si="31"/>
        <v>Fishing - other</v>
      </c>
    </row>
    <row r="49" spans="1:23" ht="90" x14ac:dyDescent="0.35">
      <c r="A49" s="30" t="str">
        <f t="shared" si="24"/>
        <v>Human toxicity, cancer</v>
      </c>
      <c r="B49" s="31"/>
      <c r="C49" s="32" t="str">
        <f t="shared" ref="C49:W49" si="32">_xlfn.XLOOKUP(LARGE($B84:$AY84,C$41),$B84:$AY84,$B$76:$AY$76,"NA",0,1)</f>
        <v>Fishing - fuel use</v>
      </c>
      <c r="D49" s="32" t="str">
        <f t="shared" si="32"/>
        <v>Packaging - consumer</v>
      </c>
      <c r="E49" s="32" t="str">
        <f t="shared" si="32"/>
        <v>Fishing - vessel construction</v>
      </c>
      <c r="F49" s="32" t="str">
        <f t="shared" si="32"/>
        <v>Preparation - energy use</v>
      </c>
      <c r="G49" s="32" t="str">
        <f t="shared" si="32"/>
        <v>Use</v>
      </c>
      <c r="H49" s="32" t="str">
        <f t="shared" si="32"/>
        <v>Packaging - transport</v>
      </c>
      <c r="I49" s="32" t="str">
        <f t="shared" si="32"/>
        <v>Preparation - tretament of byproducts to ensilage</v>
      </c>
      <c r="J49" s="32" t="str">
        <f t="shared" si="32"/>
        <v>Storing</v>
      </c>
      <c r="K49" s="32" t="str">
        <f t="shared" si="32"/>
        <v>Preparation - other</v>
      </c>
      <c r="L49" s="32" t="str">
        <f t="shared" si="32"/>
        <v>Fish waste handling</v>
      </c>
      <c r="M49" s="32" t="str">
        <f t="shared" si="32"/>
        <v>Fishing - refrigerant</v>
      </c>
      <c r="N49" s="32" t="str">
        <f t="shared" si="32"/>
        <v>Fishing - bait</v>
      </c>
      <c r="O49" s="32" t="str">
        <f t="shared" si="32"/>
        <v>Fishing - gear construction</v>
      </c>
      <c r="P49" s="32" t="str">
        <f t="shared" si="32"/>
        <v>Fishing - antifouling</v>
      </c>
      <c r="Q49" s="32" t="str">
        <f t="shared" si="32"/>
        <v>Transport landing to retailer</v>
      </c>
      <c r="R49" s="32" t="str">
        <f t="shared" si="32"/>
        <v>Fishing - other</v>
      </c>
      <c r="S49" s="32" t="str">
        <f t="shared" si="32"/>
        <v>Fishing - other</v>
      </c>
      <c r="T49" s="32" t="str">
        <f t="shared" si="32"/>
        <v>Fishing - other</v>
      </c>
      <c r="U49" s="32" t="str">
        <f t="shared" si="32"/>
        <v>Fishing - other</v>
      </c>
      <c r="V49" s="32" t="str">
        <f t="shared" si="32"/>
        <v>Fishing - other</v>
      </c>
      <c r="W49" s="32" t="str">
        <f t="shared" si="32"/>
        <v>Fishing - other</v>
      </c>
    </row>
    <row r="50" spans="1:23" ht="51.45" x14ac:dyDescent="0.35">
      <c r="A50" s="30" t="str">
        <f t="shared" si="24"/>
        <v>Human toxicity, non-cancer</v>
      </c>
      <c r="B50" s="31"/>
      <c r="C50" s="32" t="str">
        <f t="shared" ref="C50:W50" si="33">_xlfn.XLOOKUP(LARGE($B85:$AY85,C$41),$B85:$AY85,$B$76:$AY$76,"NA",0,1)</f>
        <v>Fishing - fuel use</v>
      </c>
      <c r="D50" s="32" t="str">
        <f t="shared" si="33"/>
        <v>Packaging - consumer</v>
      </c>
      <c r="E50" s="32" t="str">
        <f t="shared" si="33"/>
        <v>Preparation - energy use</v>
      </c>
      <c r="F50" s="32" t="str">
        <f t="shared" si="33"/>
        <v>Packaging - transport</v>
      </c>
      <c r="G50" s="32" t="str">
        <f t="shared" si="33"/>
        <v>Use</v>
      </c>
      <c r="H50" s="32" t="str">
        <f t="shared" si="33"/>
        <v>Fish waste handling</v>
      </c>
      <c r="I50" s="32" t="str">
        <f t="shared" si="33"/>
        <v>Preparation - tretament of byproducts to ensilage</v>
      </c>
      <c r="J50" s="32" t="str">
        <f t="shared" si="33"/>
        <v>Fishing - vessel construction</v>
      </c>
      <c r="K50" s="32" t="str">
        <f t="shared" si="33"/>
        <v>Fishing - gear construction</v>
      </c>
      <c r="L50" s="32" t="str">
        <f t="shared" si="33"/>
        <v>Storing</v>
      </c>
      <c r="M50" s="32" t="str">
        <f t="shared" si="33"/>
        <v>Fishing - bait</v>
      </c>
      <c r="N50" s="32" t="str">
        <f t="shared" si="33"/>
        <v>Fishing - antifouling</v>
      </c>
      <c r="O50" s="32" t="str">
        <f t="shared" si="33"/>
        <v>Preparation - other</v>
      </c>
      <c r="P50" s="32" t="str">
        <f t="shared" si="33"/>
        <v>Fishing - refrigerant</v>
      </c>
      <c r="Q50" s="32" t="str">
        <f t="shared" si="33"/>
        <v>Transport landing to retailer</v>
      </c>
      <c r="R50" s="32" t="str">
        <f t="shared" si="33"/>
        <v>Fishing - other</v>
      </c>
      <c r="S50" s="32" t="str">
        <f t="shared" si="33"/>
        <v>Fishing - other</v>
      </c>
      <c r="T50" s="32" t="str">
        <f t="shared" si="33"/>
        <v>Fishing - other</v>
      </c>
      <c r="U50" s="32" t="str">
        <f t="shared" si="33"/>
        <v>Fishing - other</v>
      </c>
      <c r="V50" s="32" t="str">
        <f t="shared" si="33"/>
        <v>Fishing - other</v>
      </c>
      <c r="W50" s="32" t="str">
        <f t="shared" si="33"/>
        <v>Fishing - other</v>
      </c>
    </row>
    <row r="51" spans="1:23" ht="90" x14ac:dyDescent="0.35">
      <c r="A51" s="30" t="str">
        <f t="shared" si="24"/>
        <v>Ionising radiation</v>
      </c>
      <c r="B51" s="31"/>
      <c r="C51" s="32" t="str">
        <f t="shared" ref="C51:W51" si="34">_xlfn.XLOOKUP(LARGE($B86:$AY86,C$41),$B86:$AY86,$B$76:$AY$76,"NA",0,1)</f>
        <v>Preparation - energy use</v>
      </c>
      <c r="D51" s="32" t="str">
        <f t="shared" si="34"/>
        <v>Packaging - consumer</v>
      </c>
      <c r="E51" s="32" t="str">
        <f t="shared" si="34"/>
        <v>Fish waste handling</v>
      </c>
      <c r="F51" s="32" t="str">
        <f t="shared" si="34"/>
        <v>Use</v>
      </c>
      <c r="G51" s="32" t="str">
        <f t="shared" si="34"/>
        <v>Storing</v>
      </c>
      <c r="H51" s="32" t="str">
        <f t="shared" si="34"/>
        <v>Preparation - tretament of byproducts to ensilage</v>
      </c>
      <c r="I51" s="32" t="str">
        <f t="shared" si="34"/>
        <v>Fishing - fuel use</v>
      </c>
      <c r="J51" s="32" t="str">
        <f t="shared" si="34"/>
        <v>Packaging - transport</v>
      </c>
      <c r="K51" s="32" t="str">
        <f t="shared" si="34"/>
        <v>Fishing - vessel construction</v>
      </c>
      <c r="L51" s="32" t="str">
        <f t="shared" si="34"/>
        <v>Preparation - other</v>
      </c>
      <c r="M51" s="32" t="str">
        <f t="shared" si="34"/>
        <v>Fishing - gear construction</v>
      </c>
      <c r="N51" s="32" t="str">
        <f t="shared" si="34"/>
        <v>Fishing - antifouling</v>
      </c>
      <c r="O51" s="32" t="str">
        <f t="shared" si="34"/>
        <v>Fishing - bait</v>
      </c>
      <c r="P51" s="32" t="str">
        <f t="shared" si="34"/>
        <v>Fishing - refrigerant</v>
      </c>
      <c r="Q51" s="32" t="str">
        <f t="shared" si="34"/>
        <v>Transport landing to retailer</v>
      </c>
      <c r="R51" s="32" t="str">
        <f t="shared" si="34"/>
        <v>Fishing - other</v>
      </c>
      <c r="S51" s="32" t="str">
        <f t="shared" si="34"/>
        <v>Fishing - other</v>
      </c>
      <c r="T51" s="32" t="str">
        <f t="shared" si="34"/>
        <v>Fishing - other</v>
      </c>
      <c r="U51" s="32" t="str">
        <f t="shared" si="34"/>
        <v>Fishing - other</v>
      </c>
      <c r="V51" s="32" t="str">
        <f t="shared" si="34"/>
        <v>Fishing - other</v>
      </c>
      <c r="W51" s="32" t="str">
        <f t="shared" si="34"/>
        <v>Fishing - other</v>
      </c>
    </row>
    <row r="52" spans="1:23" ht="64.3" x14ac:dyDescent="0.35">
      <c r="A52" s="30" t="str">
        <f t="shared" si="24"/>
        <v>Land use</v>
      </c>
      <c r="B52" s="31"/>
      <c r="C52" s="32" t="str">
        <f t="shared" ref="C52:W52" si="35">_xlfn.XLOOKUP(LARGE($B87:$AY87,C$41),$B87:$AY87,$B$76:$AY$76,"NA",0,1)</f>
        <v>Fishing - fuel use</v>
      </c>
      <c r="D52" s="32" t="str">
        <f t="shared" si="35"/>
        <v>Packaging - transport</v>
      </c>
      <c r="E52" s="32" t="str">
        <f t="shared" si="35"/>
        <v>Use</v>
      </c>
      <c r="F52" s="32" t="str">
        <f t="shared" si="35"/>
        <v>Preparation - energy use</v>
      </c>
      <c r="G52" s="32" t="str">
        <f t="shared" si="35"/>
        <v>Fishing - vessel construction</v>
      </c>
      <c r="H52" s="32" t="str">
        <f t="shared" si="35"/>
        <v>Packaging - consumer</v>
      </c>
      <c r="I52" s="32" t="str">
        <f t="shared" si="35"/>
        <v>Storing</v>
      </c>
      <c r="J52" s="32" t="str">
        <f t="shared" si="35"/>
        <v>Preparation - tretament of byproducts to ensilage</v>
      </c>
      <c r="K52" s="32" t="str">
        <f t="shared" si="35"/>
        <v>Fishing - bait</v>
      </c>
      <c r="L52" s="32" t="str">
        <f t="shared" si="35"/>
        <v>Preparation - other</v>
      </c>
      <c r="M52" s="32" t="str">
        <f t="shared" si="35"/>
        <v>Fishing - gear construction</v>
      </c>
      <c r="N52" s="32" t="str">
        <f t="shared" si="35"/>
        <v>Fish waste handling</v>
      </c>
      <c r="O52" s="32" t="str">
        <f t="shared" si="35"/>
        <v>Fishing - antifouling</v>
      </c>
      <c r="P52" s="32" t="str">
        <f t="shared" si="35"/>
        <v>Fishing - refrigerant</v>
      </c>
      <c r="Q52" s="32" t="str">
        <f t="shared" si="35"/>
        <v>Transport landing to retailer</v>
      </c>
      <c r="R52" s="32" t="str">
        <f t="shared" si="35"/>
        <v>Fishing - other</v>
      </c>
      <c r="S52" s="32" t="str">
        <f t="shared" si="35"/>
        <v>Fishing - other</v>
      </c>
      <c r="T52" s="32" t="str">
        <f t="shared" si="35"/>
        <v>Fishing - other</v>
      </c>
      <c r="U52" s="32" t="str">
        <f t="shared" si="35"/>
        <v>Fishing - other</v>
      </c>
      <c r="V52" s="32" t="str">
        <f t="shared" si="35"/>
        <v>Fishing - other</v>
      </c>
      <c r="W52" s="32" t="str">
        <f t="shared" si="35"/>
        <v>Fishing - other</v>
      </c>
    </row>
    <row r="53" spans="1:23" ht="51.45" x14ac:dyDescent="0.35">
      <c r="A53" s="30" t="str">
        <f t="shared" si="24"/>
        <v>Ozone depletion</v>
      </c>
      <c r="B53" s="31"/>
      <c r="C53" s="32" t="str">
        <f t="shared" ref="C53:W53" si="36">_xlfn.XLOOKUP(LARGE($B88:$AY88,C$41),$B88:$AY88,$B$76:$AY$76,"NA",0,1)</f>
        <v>Fishing - refrigerant</v>
      </c>
      <c r="D53" s="32" t="str">
        <f t="shared" si="36"/>
        <v>Use</v>
      </c>
      <c r="E53" s="32" t="str">
        <f t="shared" si="36"/>
        <v>Storing</v>
      </c>
      <c r="F53" s="32" t="str">
        <f t="shared" si="36"/>
        <v>Fishing - antifouling</v>
      </c>
      <c r="G53" s="32" t="str">
        <f t="shared" si="36"/>
        <v>Packaging - consumer</v>
      </c>
      <c r="H53" s="32" t="str">
        <f t="shared" si="36"/>
        <v>Preparation - energy use</v>
      </c>
      <c r="I53" s="32" t="str">
        <f t="shared" si="36"/>
        <v>Preparation - other</v>
      </c>
      <c r="J53" s="32" t="str">
        <f t="shared" si="36"/>
        <v>Preparation - tretament of byproducts to ensilage</v>
      </c>
      <c r="K53" s="32" t="str">
        <f t="shared" si="36"/>
        <v>Fish waste handling</v>
      </c>
      <c r="L53" s="32" t="str">
        <f t="shared" si="36"/>
        <v>Fishing - fuel use</v>
      </c>
      <c r="M53" s="32" t="str">
        <f t="shared" si="36"/>
        <v>Packaging - transport</v>
      </c>
      <c r="N53" s="32" t="str">
        <f t="shared" si="36"/>
        <v>Fishing - gear construction</v>
      </c>
      <c r="O53" s="32" t="str">
        <f t="shared" si="36"/>
        <v>Fishing - vessel construction</v>
      </c>
      <c r="P53" s="32" t="str">
        <f t="shared" si="36"/>
        <v>Fishing - bait</v>
      </c>
      <c r="Q53" s="32" t="str">
        <f t="shared" si="36"/>
        <v>Transport landing to retailer</v>
      </c>
      <c r="R53" s="32" t="str">
        <f t="shared" si="36"/>
        <v>Fishing - other</v>
      </c>
      <c r="S53" s="32" t="str">
        <f t="shared" si="36"/>
        <v>Fishing - other</v>
      </c>
      <c r="T53" s="32" t="str">
        <f t="shared" si="36"/>
        <v>Fishing - other</v>
      </c>
      <c r="U53" s="32" t="str">
        <f t="shared" si="36"/>
        <v>Fishing - other</v>
      </c>
      <c r="V53" s="32" t="str">
        <f t="shared" si="36"/>
        <v>Fishing - other</v>
      </c>
      <c r="W53" s="32" t="str">
        <f t="shared" si="36"/>
        <v>Fishing - other</v>
      </c>
    </row>
    <row r="54" spans="1:23" ht="90" x14ac:dyDescent="0.35">
      <c r="A54" s="30" t="str">
        <f t="shared" si="24"/>
        <v>Photochemical ozone formation</v>
      </c>
      <c r="B54" s="31"/>
      <c r="C54" s="32" t="str">
        <f t="shared" ref="C54:W54" si="37">_xlfn.XLOOKUP(LARGE($B89:$AY89,C$41),$B89:$AY89,$B$76:$AY$76,"NA",0,1)</f>
        <v>Fishing - fuel use</v>
      </c>
      <c r="D54" s="32" t="str">
        <f t="shared" si="37"/>
        <v>Preparation - energy use</v>
      </c>
      <c r="E54" s="32" t="str">
        <f t="shared" si="37"/>
        <v>Packaging - consumer</v>
      </c>
      <c r="F54" s="32" t="str">
        <f t="shared" si="37"/>
        <v>Use</v>
      </c>
      <c r="G54" s="32" t="str">
        <f t="shared" si="37"/>
        <v>Packaging - transport</v>
      </c>
      <c r="H54" s="32" t="str">
        <f t="shared" si="37"/>
        <v>Fishing - vessel construction</v>
      </c>
      <c r="I54" s="32" t="str">
        <f t="shared" si="37"/>
        <v>Preparation - tretament of byproducts to ensilage</v>
      </c>
      <c r="J54" s="32" t="str">
        <f t="shared" si="37"/>
        <v>Fishing - bait</v>
      </c>
      <c r="K54" s="32" t="str">
        <f t="shared" si="37"/>
        <v>Storing</v>
      </c>
      <c r="L54" s="32" t="str">
        <f t="shared" si="37"/>
        <v>Fishing - gear construction</v>
      </c>
      <c r="M54" s="32" t="str">
        <f t="shared" si="37"/>
        <v>Preparation - other</v>
      </c>
      <c r="N54" s="32" t="str">
        <f t="shared" si="37"/>
        <v>Fish waste handling</v>
      </c>
      <c r="O54" s="32" t="str">
        <f t="shared" si="37"/>
        <v>Fishing - refrigerant</v>
      </c>
      <c r="P54" s="32" t="str">
        <f t="shared" si="37"/>
        <v>Fishing - antifouling</v>
      </c>
      <c r="Q54" s="32" t="str">
        <f t="shared" si="37"/>
        <v>Transport landing to retailer</v>
      </c>
      <c r="R54" s="32" t="str">
        <f t="shared" si="37"/>
        <v>Fishing - other</v>
      </c>
      <c r="S54" s="32" t="str">
        <f t="shared" si="37"/>
        <v>Fishing - other</v>
      </c>
      <c r="T54" s="32" t="str">
        <f t="shared" si="37"/>
        <v>Fishing - other</v>
      </c>
      <c r="U54" s="32" t="str">
        <f t="shared" si="37"/>
        <v>Fishing - other</v>
      </c>
      <c r="V54" s="32" t="str">
        <f t="shared" si="37"/>
        <v>Fishing - other</v>
      </c>
      <c r="W54" s="32" t="str">
        <f t="shared" si="37"/>
        <v>Fishing - other</v>
      </c>
    </row>
    <row r="55" spans="1:23" ht="90" x14ac:dyDescent="0.35">
      <c r="A55" s="30" t="str">
        <f t="shared" si="24"/>
        <v>Resource use, fossils</v>
      </c>
      <c r="B55" s="31"/>
      <c r="C55" s="32" t="str">
        <f t="shared" ref="C55:W55" si="38">_xlfn.XLOOKUP(LARGE($B90:$AY90,C$41),$B90:$AY90,$B$76:$AY$76,"NA",0,1)</f>
        <v>Fishing - fuel use</v>
      </c>
      <c r="D55" s="32" t="str">
        <f t="shared" si="38"/>
        <v>Packaging - consumer</v>
      </c>
      <c r="E55" s="32" t="str">
        <f t="shared" si="38"/>
        <v>Preparation - energy use</v>
      </c>
      <c r="F55" s="32" t="str">
        <f t="shared" si="38"/>
        <v>Fish waste handling</v>
      </c>
      <c r="G55" s="32" t="str">
        <f t="shared" si="38"/>
        <v>Use</v>
      </c>
      <c r="H55" s="32" t="str">
        <f t="shared" si="38"/>
        <v>Preparation - tretament of byproducts to ensilage</v>
      </c>
      <c r="I55" s="32" t="str">
        <f t="shared" si="38"/>
        <v>Packaging - transport</v>
      </c>
      <c r="J55" s="32" t="str">
        <f t="shared" si="38"/>
        <v>Storing</v>
      </c>
      <c r="K55" s="32" t="str">
        <f t="shared" si="38"/>
        <v>Fishing - vessel construction</v>
      </c>
      <c r="L55" s="32" t="str">
        <f t="shared" si="38"/>
        <v>Fishing - bait</v>
      </c>
      <c r="M55" s="32" t="str">
        <f t="shared" si="38"/>
        <v>Fishing - gear construction</v>
      </c>
      <c r="N55" s="32" t="str">
        <f t="shared" si="38"/>
        <v>Preparation - other</v>
      </c>
      <c r="O55" s="32" t="str">
        <f t="shared" si="38"/>
        <v>Fishing - refrigerant</v>
      </c>
      <c r="P55" s="32" t="str">
        <f t="shared" si="38"/>
        <v>Fishing - antifouling</v>
      </c>
      <c r="Q55" s="32" t="str">
        <f t="shared" si="38"/>
        <v>Transport landing to retailer</v>
      </c>
      <c r="R55" s="32" t="str">
        <f t="shared" si="38"/>
        <v>Fishing - other</v>
      </c>
      <c r="S55" s="32" t="str">
        <f t="shared" si="38"/>
        <v>Fishing - other</v>
      </c>
      <c r="T55" s="32" t="str">
        <f t="shared" si="38"/>
        <v>Fishing - other</v>
      </c>
      <c r="U55" s="32" t="str">
        <f t="shared" si="38"/>
        <v>Fishing - other</v>
      </c>
      <c r="V55" s="32" t="str">
        <f t="shared" si="38"/>
        <v>Fishing - other</v>
      </c>
      <c r="W55" s="32" t="str">
        <f t="shared" si="38"/>
        <v>Fishing - other</v>
      </c>
    </row>
    <row r="56" spans="1:23" ht="90" x14ac:dyDescent="0.35">
      <c r="A56" s="30" t="str">
        <f t="shared" si="24"/>
        <v>Resource use, minerals and metals</v>
      </c>
      <c r="B56" s="31"/>
      <c r="C56" s="32" t="str">
        <f t="shared" ref="C56:W56" si="39">_xlfn.XLOOKUP(LARGE($B91:$AY91,C$41),$B91:$AY91,$B$76:$AY$76,"NA",0,1)</f>
        <v>Fishing - gear construction</v>
      </c>
      <c r="D56" s="32" t="str">
        <f t="shared" si="39"/>
        <v>Fishing - vessel construction</v>
      </c>
      <c r="E56" s="32" t="str">
        <f t="shared" si="39"/>
        <v>Fishing - fuel use</v>
      </c>
      <c r="F56" s="32" t="str">
        <f t="shared" si="39"/>
        <v>Preparation - tretament of byproducts to ensilage</v>
      </c>
      <c r="G56" s="32" t="str">
        <f t="shared" si="39"/>
        <v>Use</v>
      </c>
      <c r="H56" s="32" t="str">
        <f t="shared" si="39"/>
        <v>Fishing - antifouling</v>
      </c>
      <c r="I56" s="32" t="str">
        <f t="shared" si="39"/>
        <v>Packaging - consumer</v>
      </c>
      <c r="J56" s="32" t="str">
        <f t="shared" si="39"/>
        <v>Preparation - energy use</v>
      </c>
      <c r="K56" s="32" t="str">
        <f t="shared" si="39"/>
        <v>Preparation - other</v>
      </c>
      <c r="L56" s="32" t="str">
        <f t="shared" si="39"/>
        <v>Packaging - transport</v>
      </c>
      <c r="M56" s="32" t="str">
        <f t="shared" si="39"/>
        <v>Fish waste handling</v>
      </c>
      <c r="N56" s="32" t="str">
        <f t="shared" si="39"/>
        <v>Storing</v>
      </c>
      <c r="O56" s="32" t="str">
        <f t="shared" si="39"/>
        <v>Fishing - refrigerant</v>
      </c>
      <c r="P56" s="32" t="str">
        <f t="shared" si="39"/>
        <v>Fishing - bait</v>
      </c>
      <c r="Q56" s="32" t="str">
        <f t="shared" si="39"/>
        <v>Transport landing to retailer</v>
      </c>
      <c r="R56" s="32" t="str">
        <f t="shared" si="39"/>
        <v>Fishing - other</v>
      </c>
      <c r="S56" s="32" t="str">
        <f t="shared" si="39"/>
        <v>Fishing - other</v>
      </c>
      <c r="T56" s="32" t="str">
        <f t="shared" si="39"/>
        <v>Fishing - other</v>
      </c>
      <c r="U56" s="32" t="str">
        <f t="shared" si="39"/>
        <v>Fishing - other</v>
      </c>
      <c r="V56" s="32" t="str">
        <f t="shared" si="39"/>
        <v>Fishing - other</v>
      </c>
      <c r="W56" s="32" t="str">
        <f t="shared" si="39"/>
        <v>Fishing - other</v>
      </c>
    </row>
    <row r="57" spans="1:23" ht="90" x14ac:dyDescent="0.35">
      <c r="A57" s="30" t="str">
        <f t="shared" si="24"/>
        <v>Water use</v>
      </c>
      <c r="B57" s="31"/>
      <c r="C57" s="32" t="str">
        <f t="shared" ref="C57:W57" si="40">_xlfn.XLOOKUP(LARGE($B92:$AY92,C$41),$B92:$AY92,$B$76:$AY$76,"NA",0,1)</f>
        <v>Preparation - other</v>
      </c>
      <c r="D57" s="32" t="str">
        <f t="shared" si="40"/>
        <v>Fishing - fuel use</v>
      </c>
      <c r="E57" s="32" t="str">
        <f t="shared" si="40"/>
        <v>Packaging - consumer</v>
      </c>
      <c r="F57" s="32" t="str">
        <f t="shared" si="40"/>
        <v>Use</v>
      </c>
      <c r="G57" s="32" t="str">
        <f t="shared" si="40"/>
        <v>Preparation - energy use</v>
      </c>
      <c r="H57" s="32" t="str">
        <f t="shared" si="40"/>
        <v>Preparation - tretament of byproducts to ensilage</v>
      </c>
      <c r="I57" s="32" t="str">
        <f t="shared" si="40"/>
        <v>Fish waste handling</v>
      </c>
      <c r="J57" s="32" t="str">
        <f t="shared" si="40"/>
        <v>Packaging - transport</v>
      </c>
      <c r="K57" s="32" t="str">
        <f t="shared" si="40"/>
        <v>Storing</v>
      </c>
      <c r="L57" s="32" t="str">
        <f t="shared" si="40"/>
        <v>Fishing - gear construction</v>
      </c>
      <c r="M57" s="32" t="str">
        <f t="shared" si="40"/>
        <v>Fishing - bait</v>
      </c>
      <c r="N57" s="32" t="str">
        <f t="shared" si="40"/>
        <v>Fishing - refrigerant</v>
      </c>
      <c r="O57" s="32" t="str">
        <f t="shared" si="40"/>
        <v>Fishing - antifouling</v>
      </c>
      <c r="P57" s="32" t="str">
        <f t="shared" si="40"/>
        <v>Fishing - vessel construction</v>
      </c>
      <c r="Q57" s="32" t="str">
        <f t="shared" si="40"/>
        <v>Transport landing to retailer</v>
      </c>
      <c r="R57" s="32" t="str">
        <f t="shared" si="40"/>
        <v>Fishing - other</v>
      </c>
      <c r="S57" s="32" t="str">
        <f t="shared" si="40"/>
        <v>Fishing - other</v>
      </c>
      <c r="T57" s="32" t="str">
        <f t="shared" si="40"/>
        <v>Fishing - other</v>
      </c>
      <c r="U57" s="32" t="str">
        <f t="shared" si="40"/>
        <v>Fishing - other</v>
      </c>
      <c r="V57" s="32" t="str">
        <f t="shared" si="40"/>
        <v>Fishing - other</v>
      </c>
      <c r="W57" s="32" t="str">
        <f t="shared" si="40"/>
        <v>Fishing - other</v>
      </c>
    </row>
    <row r="58" spans="1:23" x14ac:dyDescent="0.35">
      <c r="A58" s="178" t="s">
        <v>115</v>
      </c>
      <c r="B58" s="3"/>
      <c r="C58" s="9"/>
      <c r="D58" s="9"/>
      <c r="E58" s="9"/>
      <c r="F58" s="9"/>
      <c r="G58" s="9"/>
      <c r="H58" s="9"/>
      <c r="I58" s="9"/>
      <c r="J58" s="9"/>
      <c r="K58" s="9"/>
      <c r="L58" s="9"/>
      <c r="M58" s="9"/>
      <c r="N58" s="9"/>
      <c r="O58" s="9"/>
      <c r="P58" s="9"/>
      <c r="Q58" s="9"/>
      <c r="R58" s="9"/>
      <c r="S58" s="9"/>
      <c r="T58" s="9"/>
      <c r="U58" s="9"/>
      <c r="V58" s="9"/>
      <c r="W58" s="9"/>
    </row>
    <row r="59" spans="1:23" x14ac:dyDescent="0.35">
      <c r="A59" s="33" t="str">
        <f t="shared" ref="A59:A74" si="41">A110</f>
        <v>Acidification</v>
      </c>
      <c r="B59" s="34"/>
      <c r="C59" s="35">
        <f>(_xlfn.XLOOKUP(LARGE($B77:$AY77,C$41),$B77:$AY77,$B77:$AY77,"NA",0,1))/$C4</f>
        <v>0.75084632964119136</v>
      </c>
      <c r="D59" s="35">
        <f t="shared" ref="D59:W59" si="42">(_xlfn.XLOOKUP(LARGE($B77:$AY77,D$41),$B77:$AY77,$B77:$AY77,"NA",0,1))/$C4</f>
        <v>8.2338826930306502E-2</v>
      </c>
      <c r="E59" s="35">
        <f t="shared" si="42"/>
        <v>8.2311554589403924E-2</v>
      </c>
      <c r="F59" s="35">
        <f t="shared" si="42"/>
        <v>1.9897410374768922E-2</v>
      </c>
      <c r="G59" s="35">
        <f t="shared" si="42"/>
        <v>1.1801292280392228E-2</v>
      </c>
      <c r="H59" s="35">
        <f t="shared" si="42"/>
        <v>1.0688397314285036E-2</v>
      </c>
      <c r="I59" s="35">
        <f t="shared" si="42"/>
        <v>1.0535944066759765E-2</v>
      </c>
      <c r="J59" s="35">
        <f t="shared" si="42"/>
        <v>9.628325979052367E-3</v>
      </c>
      <c r="K59" s="35">
        <f t="shared" si="42"/>
        <v>7.8793550663691335E-3</v>
      </c>
      <c r="L59" s="35">
        <f t="shared" si="42"/>
        <v>4.8369430895356226E-3</v>
      </c>
      <c r="M59" s="35">
        <f t="shared" si="42"/>
        <v>4.3928567891208092E-3</v>
      </c>
      <c r="N59" s="35">
        <f t="shared" si="42"/>
        <v>2.3932465132560209E-3</v>
      </c>
      <c r="O59" s="35">
        <f t="shared" si="42"/>
        <v>1.8336647918228324E-3</v>
      </c>
      <c r="P59" s="35">
        <f t="shared" si="42"/>
        <v>5.853484813671153E-4</v>
      </c>
      <c r="Q59" s="35">
        <f t="shared" si="42"/>
        <v>3.0504092368168271E-5</v>
      </c>
      <c r="R59" s="35">
        <f t="shared" si="42"/>
        <v>0</v>
      </c>
      <c r="S59" s="35">
        <f t="shared" si="42"/>
        <v>0</v>
      </c>
      <c r="T59" s="35">
        <f t="shared" si="42"/>
        <v>0</v>
      </c>
      <c r="U59" s="35">
        <f t="shared" si="42"/>
        <v>0</v>
      </c>
      <c r="V59" s="35">
        <f t="shared" si="42"/>
        <v>0</v>
      </c>
      <c r="W59" s="35">
        <f t="shared" si="42"/>
        <v>0</v>
      </c>
    </row>
    <row r="60" spans="1:23" x14ac:dyDescent="0.35">
      <c r="A60" s="33" t="str">
        <f t="shared" si="41"/>
        <v>Climate change</v>
      </c>
      <c r="B60" s="34"/>
      <c r="C60" s="35">
        <f t="shared" ref="C60:W60" si="43">(_xlfn.XLOOKUP(LARGE($B78:$AY78,C$41),$B78:$AY78,$B78:$AY78,"NA",0,1))/$C5</f>
        <v>0.45974895932695209</v>
      </c>
      <c r="D60" s="35">
        <f t="shared" si="43"/>
        <v>0.17149552480654728</v>
      </c>
      <c r="E60" s="35">
        <f t="shared" si="43"/>
        <v>0.11483066157469711</v>
      </c>
      <c r="F60" s="35">
        <f t="shared" si="43"/>
        <v>0.10172377452584244</v>
      </c>
      <c r="G60" s="35">
        <f t="shared" si="43"/>
        <v>3.6964486814773323E-2</v>
      </c>
      <c r="H60" s="35">
        <f t="shared" si="43"/>
        <v>2.8117334900998679E-2</v>
      </c>
      <c r="I60" s="35">
        <f t="shared" si="43"/>
        <v>2.758455919176336E-2</v>
      </c>
      <c r="J60" s="35">
        <f t="shared" si="43"/>
        <v>2.688326224381217E-2</v>
      </c>
      <c r="K60" s="35">
        <f t="shared" si="43"/>
        <v>2.1635309948344925E-2</v>
      </c>
      <c r="L60" s="35">
        <f t="shared" si="43"/>
        <v>4.8152858677487512E-3</v>
      </c>
      <c r="M60" s="35">
        <f t="shared" si="43"/>
        <v>2.8225268101848668E-3</v>
      </c>
      <c r="N60" s="35">
        <f t="shared" si="43"/>
        <v>2.1360045695355471E-3</v>
      </c>
      <c r="O60" s="35">
        <f t="shared" si="43"/>
        <v>9.1546735017354651E-4</v>
      </c>
      <c r="P60" s="35">
        <f t="shared" si="43"/>
        <v>3.0103207106236391E-4</v>
      </c>
      <c r="Q60" s="35">
        <f t="shared" si="43"/>
        <v>2.5809997563851219E-5</v>
      </c>
      <c r="R60" s="35">
        <f t="shared" si="43"/>
        <v>0</v>
      </c>
      <c r="S60" s="35">
        <f t="shared" si="43"/>
        <v>0</v>
      </c>
      <c r="T60" s="35">
        <f t="shared" si="43"/>
        <v>0</v>
      </c>
      <c r="U60" s="35">
        <f t="shared" si="43"/>
        <v>0</v>
      </c>
      <c r="V60" s="35">
        <f t="shared" si="43"/>
        <v>0</v>
      </c>
      <c r="W60" s="35">
        <f t="shared" si="43"/>
        <v>0</v>
      </c>
    </row>
    <row r="61" spans="1:23" x14ac:dyDescent="0.35">
      <c r="A61" s="33" t="str">
        <f t="shared" si="41"/>
        <v>Ecotoxicity, freshwater</v>
      </c>
      <c r="B61" s="34"/>
      <c r="C61" s="35">
        <f t="shared" ref="C61:W61" si="44">(_xlfn.XLOOKUP(LARGE($B79:$AY79,C$41),$B79:$AY79,$B79:$AY79,"NA",0,1))/$C6</f>
        <v>0.63345236059093513</v>
      </c>
      <c r="D61" s="35">
        <f t="shared" si="44"/>
        <v>0.13041318424531684</v>
      </c>
      <c r="E61" s="35">
        <f t="shared" si="44"/>
        <v>0.10093903896803248</v>
      </c>
      <c r="F61" s="35">
        <f t="shared" si="44"/>
        <v>6.8472215687826229E-2</v>
      </c>
      <c r="G61" s="35">
        <f t="shared" si="44"/>
        <v>2.565355637620776E-2</v>
      </c>
      <c r="H61" s="35">
        <f t="shared" si="44"/>
        <v>1.7041719618953979E-2</v>
      </c>
      <c r="I61" s="35">
        <f t="shared" si="44"/>
        <v>8.2968593246206257E-3</v>
      </c>
      <c r="J61" s="35">
        <f t="shared" si="44"/>
        <v>6.9515366639937475E-3</v>
      </c>
      <c r="K61" s="35">
        <f t="shared" si="44"/>
        <v>3.702459166993331E-3</v>
      </c>
      <c r="L61" s="35">
        <f t="shared" si="44"/>
        <v>2.9009378124713113E-3</v>
      </c>
      <c r="M61" s="35">
        <f t="shared" si="44"/>
        <v>8.7760638599987872E-4</v>
      </c>
      <c r="N61" s="35">
        <f t="shared" si="44"/>
        <v>6.1138299261366514E-4</v>
      </c>
      <c r="O61" s="35">
        <f t="shared" si="44"/>
        <v>5.905086533873232E-4</v>
      </c>
      <c r="P61" s="35">
        <f t="shared" si="44"/>
        <v>7.7896195370464978E-5</v>
      </c>
      <c r="Q61" s="35">
        <f t="shared" si="44"/>
        <v>1.8737317277326692E-5</v>
      </c>
      <c r="R61" s="35">
        <f t="shared" si="44"/>
        <v>0</v>
      </c>
      <c r="S61" s="35">
        <f t="shared" si="44"/>
        <v>0</v>
      </c>
      <c r="T61" s="35">
        <f t="shared" si="44"/>
        <v>0</v>
      </c>
      <c r="U61" s="35">
        <f t="shared" si="44"/>
        <v>0</v>
      </c>
      <c r="V61" s="35">
        <f t="shared" si="44"/>
        <v>0</v>
      </c>
      <c r="W61" s="35">
        <f t="shared" si="44"/>
        <v>0</v>
      </c>
    </row>
    <row r="62" spans="1:23" x14ac:dyDescent="0.35">
      <c r="A62" s="33" t="str">
        <f t="shared" si="41"/>
        <v>Particulate matter</v>
      </c>
      <c r="B62" s="34"/>
      <c r="C62" s="35">
        <f t="shared" ref="C62:W62" si="45">(_xlfn.XLOOKUP(LARGE($B80:$AY80,C$41),$B80:$AY80,$B80:$AY80,"NA",0,1))/$C7</f>
        <v>0.83804806353127881</v>
      </c>
      <c r="D62" s="35">
        <f t="shared" si="45"/>
        <v>7.3117527782444319E-2</v>
      </c>
      <c r="E62" s="35">
        <f t="shared" si="45"/>
        <v>3.6150016070814944E-2</v>
      </c>
      <c r="F62" s="35">
        <f t="shared" si="45"/>
        <v>1.2060938395565886E-2</v>
      </c>
      <c r="G62" s="35">
        <f t="shared" si="45"/>
        <v>7.6930553489246876E-3</v>
      </c>
      <c r="H62" s="35">
        <f t="shared" si="45"/>
        <v>6.4885112560282843E-3</v>
      </c>
      <c r="I62" s="35">
        <f t="shared" si="45"/>
        <v>5.2909584185416086E-3</v>
      </c>
      <c r="J62" s="35">
        <f t="shared" si="45"/>
        <v>5.0921453453623812E-3</v>
      </c>
      <c r="K62" s="35">
        <f t="shared" si="45"/>
        <v>5.0254409031001077E-3</v>
      </c>
      <c r="L62" s="35">
        <f t="shared" si="45"/>
        <v>4.6742151413294254E-3</v>
      </c>
      <c r="M62" s="35">
        <f t="shared" si="45"/>
        <v>2.2930231558762897E-3</v>
      </c>
      <c r="N62" s="35">
        <f t="shared" si="45"/>
        <v>1.978452023658562E-3</v>
      </c>
      <c r="O62" s="35">
        <f t="shared" si="45"/>
        <v>1.7997469371594929E-3</v>
      </c>
      <c r="P62" s="35">
        <f t="shared" si="45"/>
        <v>2.6930091250166699E-4</v>
      </c>
      <c r="Q62" s="35">
        <f t="shared" si="45"/>
        <v>1.8604777413446589E-5</v>
      </c>
      <c r="R62" s="35">
        <f t="shared" si="45"/>
        <v>0</v>
      </c>
      <c r="S62" s="35">
        <f t="shared" si="45"/>
        <v>0</v>
      </c>
      <c r="T62" s="35">
        <f t="shared" si="45"/>
        <v>0</v>
      </c>
      <c r="U62" s="35">
        <f t="shared" si="45"/>
        <v>0</v>
      </c>
      <c r="V62" s="35">
        <f t="shared" si="45"/>
        <v>0</v>
      </c>
      <c r="W62" s="35">
        <f t="shared" si="45"/>
        <v>0</v>
      </c>
    </row>
    <row r="63" spans="1:23" x14ac:dyDescent="0.35">
      <c r="A63" s="33" t="str">
        <f t="shared" si="41"/>
        <v>Eutrophication, marine</v>
      </c>
      <c r="B63" s="34"/>
      <c r="C63" s="35">
        <f t="shared" ref="C63:W63" si="46">(_xlfn.XLOOKUP(LARGE($B81:$AY81,C$41),$B81:$AY81,$B81:$AY81,"NA",0,1))/$C8</f>
        <v>0.80648355521029602</v>
      </c>
      <c r="D63" s="35">
        <f t="shared" si="46"/>
        <v>6.7436959229872764E-2</v>
      </c>
      <c r="E63" s="35">
        <f t="shared" si="46"/>
        <v>3.6043488466078813E-2</v>
      </c>
      <c r="F63" s="35">
        <f t="shared" si="46"/>
        <v>3.0640598936671301E-2</v>
      </c>
      <c r="G63" s="35">
        <f t="shared" si="46"/>
        <v>2.3815450457724395E-2</v>
      </c>
      <c r="H63" s="35">
        <f t="shared" si="46"/>
        <v>7.4767438521261258E-3</v>
      </c>
      <c r="I63" s="35">
        <f t="shared" si="46"/>
        <v>7.4059295697788564E-3</v>
      </c>
      <c r="J63" s="35">
        <f t="shared" si="46"/>
        <v>5.2733926196949369E-3</v>
      </c>
      <c r="K63" s="35">
        <f t="shared" si="46"/>
        <v>4.772134574354105E-3</v>
      </c>
      <c r="L63" s="35">
        <f t="shared" si="46"/>
        <v>4.7140400832656618E-3</v>
      </c>
      <c r="M63" s="35">
        <f t="shared" si="46"/>
        <v>4.3224421780780403E-3</v>
      </c>
      <c r="N63" s="35">
        <f t="shared" si="46"/>
        <v>8.8357604604516265E-4</v>
      </c>
      <c r="O63" s="35">
        <f t="shared" si="46"/>
        <v>5.1750708331334792E-4</v>
      </c>
      <c r="P63" s="35">
        <f t="shared" si="46"/>
        <v>1.8712784020148303E-4</v>
      </c>
      <c r="Q63" s="35">
        <f t="shared" si="46"/>
        <v>2.7053852498981774E-5</v>
      </c>
      <c r="R63" s="35">
        <f t="shared" si="46"/>
        <v>0</v>
      </c>
      <c r="S63" s="35">
        <f t="shared" si="46"/>
        <v>0</v>
      </c>
      <c r="T63" s="35">
        <f t="shared" si="46"/>
        <v>0</v>
      </c>
      <c r="U63" s="35">
        <f t="shared" si="46"/>
        <v>0</v>
      </c>
      <c r="V63" s="35">
        <f t="shared" si="46"/>
        <v>0</v>
      </c>
      <c r="W63" s="35">
        <f t="shared" si="46"/>
        <v>0</v>
      </c>
    </row>
    <row r="64" spans="1:23" x14ac:dyDescent="0.35">
      <c r="A64" s="33" t="str">
        <f t="shared" si="41"/>
        <v>Eutrophication, freshwater</v>
      </c>
      <c r="B64" s="34"/>
      <c r="C64" s="35">
        <f t="shared" ref="C64:W64" si="47">(_xlfn.XLOOKUP(LARGE($B82:$AY82,C$41),$B82:$AY82,$B82:$AY82,"NA",0,1))/$C9</f>
        <v>0.31168788074299308</v>
      </c>
      <c r="D64" s="35">
        <f t="shared" si="47"/>
        <v>0.24056841523031433</v>
      </c>
      <c r="E64" s="35">
        <f t="shared" si="47"/>
        <v>0.20978057951975448</v>
      </c>
      <c r="F64" s="35">
        <f t="shared" si="47"/>
        <v>8.086035980635313E-2</v>
      </c>
      <c r="G64" s="35">
        <f t="shared" si="47"/>
        <v>5.8177266880709712E-2</v>
      </c>
      <c r="H64" s="35">
        <f t="shared" si="47"/>
        <v>3.645189313653277E-2</v>
      </c>
      <c r="I64" s="35">
        <f t="shared" si="47"/>
        <v>2.263946511960855E-2</v>
      </c>
      <c r="J64" s="35">
        <f t="shared" si="47"/>
        <v>1.5051884679431936E-2</v>
      </c>
      <c r="K64" s="35">
        <f t="shared" si="47"/>
        <v>1.1292076888119647E-2</v>
      </c>
      <c r="L64" s="35">
        <f t="shared" si="47"/>
        <v>7.9152966368728223E-3</v>
      </c>
      <c r="M64" s="35">
        <f t="shared" si="47"/>
        <v>2.0568631026439449E-3</v>
      </c>
      <c r="N64" s="35">
        <f t="shared" si="47"/>
        <v>1.9384262098930953E-3</v>
      </c>
      <c r="O64" s="35">
        <f t="shared" si="47"/>
        <v>1.4068739111078041E-3</v>
      </c>
      <c r="P64" s="35">
        <f t="shared" si="47"/>
        <v>1.6691548954813761E-4</v>
      </c>
      <c r="Q64" s="35">
        <f t="shared" si="47"/>
        <v>5.802646116552878E-6</v>
      </c>
      <c r="R64" s="35">
        <f t="shared" si="47"/>
        <v>0</v>
      </c>
      <c r="S64" s="35">
        <f t="shared" si="47"/>
        <v>0</v>
      </c>
      <c r="T64" s="35">
        <f t="shared" si="47"/>
        <v>0</v>
      </c>
      <c r="U64" s="35">
        <f t="shared" si="47"/>
        <v>0</v>
      </c>
      <c r="V64" s="35">
        <f t="shared" si="47"/>
        <v>0</v>
      </c>
      <c r="W64" s="35">
        <f t="shared" si="47"/>
        <v>0</v>
      </c>
    </row>
    <row r="65" spans="1:26" x14ac:dyDescent="0.35">
      <c r="A65" s="33" t="str">
        <f t="shared" si="41"/>
        <v>Eutrophication, terrestrial</v>
      </c>
      <c r="B65" s="34"/>
      <c r="C65" s="35">
        <f t="shared" ref="C65:W65" si="48">(_xlfn.XLOOKUP(LARGE($B83:$AY83,C$41),$B83:$AY83,$B83:$AY83,"NA",0,1))/$C10</f>
        <v>0.84857070352886088</v>
      </c>
      <c r="D65" s="35">
        <f t="shared" si="48"/>
        <v>7.029514610227279E-2</v>
      </c>
      <c r="E65" s="35">
        <f t="shared" si="48"/>
        <v>3.2094666749051579E-2</v>
      </c>
      <c r="F65" s="35">
        <f t="shared" si="48"/>
        <v>1.493070545364197E-2</v>
      </c>
      <c r="G65" s="35">
        <f t="shared" si="48"/>
        <v>7.1065312818924895E-3</v>
      </c>
      <c r="H65" s="35">
        <f t="shared" si="48"/>
        <v>5.3586556619517143E-3</v>
      </c>
      <c r="I65" s="35">
        <f t="shared" si="48"/>
        <v>4.9606767209795077E-3</v>
      </c>
      <c r="J65" s="35">
        <f t="shared" si="48"/>
        <v>4.9551143617904379E-3</v>
      </c>
      <c r="K65" s="35">
        <f t="shared" si="48"/>
        <v>4.2086328292852823E-3</v>
      </c>
      <c r="L65" s="35">
        <f t="shared" si="48"/>
        <v>4.1304723765174991E-3</v>
      </c>
      <c r="M65" s="35">
        <f t="shared" si="48"/>
        <v>1.2888664291582142E-3</v>
      </c>
      <c r="N65" s="35">
        <f t="shared" si="48"/>
        <v>9.3609430600494117E-4</v>
      </c>
      <c r="O65" s="35">
        <f t="shared" si="48"/>
        <v>9.2921910202151245E-4</v>
      </c>
      <c r="P65" s="35">
        <f t="shared" si="48"/>
        <v>2.0616632191186292E-4</v>
      </c>
      <c r="Q65" s="35">
        <f t="shared" si="48"/>
        <v>2.8348774659424871E-5</v>
      </c>
      <c r="R65" s="35">
        <f t="shared" si="48"/>
        <v>0</v>
      </c>
      <c r="S65" s="35">
        <f t="shared" si="48"/>
        <v>0</v>
      </c>
      <c r="T65" s="35">
        <f t="shared" si="48"/>
        <v>0</v>
      </c>
      <c r="U65" s="35">
        <f t="shared" si="48"/>
        <v>0</v>
      </c>
      <c r="V65" s="35">
        <f t="shared" si="48"/>
        <v>0</v>
      </c>
      <c r="W65" s="35">
        <f t="shared" si="48"/>
        <v>0</v>
      </c>
    </row>
    <row r="66" spans="1:26" x14ac:dyDescent="0.35">
      <c r="A66" s="33" t="str">
        <f t="shared" si="41"/>
        <v>Human toxicity, cancer</v>
      </c>
      <c r="B66" s="34"/>
      <c r="C66" s="35">
        <f t="shared" ref="C66:W66" si="49">(_xlfn.XLOOKUP(LARGE($B84:$AY84,C$41),$B84:$AY84,$B84:$AY84,"NA",0,1))/$C11</f>
        <v>0.44632767854440736</v>
      </c>
      <c r="D66" s="35">
        <f t="shared" si="49"/>
        <v>0.27430313818703989</v>
      </c>
      <c r="E66" s="35">
        <f t="shared" si="49"/>
        <v>9.6391582060846207E-2</v>
      </c>
      <c r="F66" s="35">
        <f t="shared" si="49"/>
        <v>6.3218389257291993E-2</v>
      </c>
      <c r="G66" s="35">
        <f t="shared" si="49"/>
        <v>3.4700014580074601E-2</v>
      </c>
      <c r="H66" s="35">
        <f t="shared" si="49"/>
        <v>2.486085129355128E-2</v>
      </c>
      <c r="I66" s="35">
        <f t="shared" si="49"/>
        <v>2.3134620530384595E-2</v>
      </c>
      <c r="J66" s="35">
        <f t="shared" si="49"/>
        <v>9.9642940463758167E-3</v>
      </c>
      <c r="K66" s="35">
        <f t="shared" si="49"/>
        <v>7.9472007386999464E-3</v>
      </c>
      <c r="L66" s="35">
        <f t="shared" si="49"/>
        <v>6.5750501542786704E-3</v>
      </c>
      <c r="M66" s="35">
        <f t="shared" si="49"/>
        <v>6.0872776496398587E-3</v>
      </c>
      <c r="N66" s="35">
        <f t="shared" si="49"/>
        <v>2.6480613366947642E-3</v>
      </c>
      <c r="O66" s="35">
        <f t="shared" si="49"/>
        <v>2.3184967851816282E-3</v>
      </c>
      <c r="P66" s="35">
        <f t="shared" si="49"/>
        <v>1.5006233378290013E-3</v>
      </c>
      <c r="Q66" s="35">
        <f t="shared" si="49"/>
        <v>2.2721497704261659E-5</v>
      </c>
      <c r="R66" s="35">
        <f t="shared" si="49"/>
        <v>0</v>
      </c>
      <c r="S66" s="35">
        <f t="shared" si="49"/>
        <v>0</v>
      </c>
      <c r="T66" s="35">
        <f t="shared" si="49"/>
        <v>0</v>
      </c>
      <c r="U66" s="35">
        <f t="shared" si="49"/>
        <v>0</v>
      </c>
      <c r="V66" s="35">
        <f t="shared" si="49"/>
        <v>0</v>
      </c>
      <c r="W66" s="35">
        <f t="shared" si="49"/>
        <v>0</v>
      </c>
    </row>
    <row r="67" spans="1:26" x14ac:dyDescent="0.35">
      <c r="A67" s="33" t="str">
        <f t="shared" si="41"/>
        <v>Human toxicity, non-cancer</v>
      </c>
      <c r="B67" s="34"/>
      <c r="C67" s="35">
        <f t="shared" ref="C67:W67" si="50">(_xlfn.XLOOKUP(LARGE($B85:$AY85,C$41),$B85:$AY85,$B85:$AY85,"NA",0,1))/$C12</f>
        <v>0.58540757434776614</v>
      </c>
      <c r="D67" s="35">
        <f t="shared" si="50"/>
        <v>0.17743731486486589</v>
      </c>
      <c r="E67" s="35">
        <f t="shared" si="50"/>
        <v>6.5500365240932806E-2</v>
      </c>
      <c r="F67" s="35">
        <f t="shared" si="50"/>
        <v>3.7682708022751928E-2</v>
      </c>
      <c r="G67" s="35">
        <f t="shared" si="50"/>
        <v>3.5973779894601599E-2</v>
      </c>
      <c r="H67" s="35">
        <f t="shared" si="50"/>
        <v>3.4539520100767461E-2</v>
      </c>
      <c r="I67" s="35">
        <f t="shared" si="50"/>
        <v>1.5999615090972412E-2</v>
      </c>
      <c r="J67" s="35">
        <f t="shared" si="50"/>
        <v>1.5537581918484356E-2</v>
      </c>
      <c r="K67" s="35">
        <f t="shared" si="50"/>
        <v>1.2680222119737114E-2</v>
      </c>
      <c r="L67" s="35">
        <f t="shared" si="50"/>
        <v>7.9610066747314509E-3</v>
      </c>
      <c r="M67" s="35">
        <f t="shared" si="50"/>
        <v>3.4314949787821597E-3</v>
      </c>
      <c r="N67" s="35">
        <f t="shared" si="50"/>
        <v>3.3739146447728592E-3</v>
      </c>
      <c r="O67" s="35">
        <f t="shared" si="50"/>
        <v>3.1969560789985463E-3</v>
      </c>
      <c r="P67" s="35">
        <f t="shared" si="50"/>
        <v>1.2607391976651174E-3</v>
      </c>
      <c r="Q67" s="35">
        <f t="shared" si="50"/>
        <v>1.7206824170172553E-5</v>
      </c>
      <c r="R67" s="35">
        <f t="shared" si="50"/>
        <v>0</v>
      </c>
      <c r="S67" s="35">
        <f t="shared" si="50"/>
        <v>0</v>
      </c>
      <c r="T67" s="35">
        <f t="shared" si="50"/>
        <v>0</v>
      </c>
      <c r="U67" s="35">
        <f t="shared" si="50"/>
        <v>0</v>
      </c>
      <c r="V67" s="35">
        <f t="shared" si="50"/>
        <v>0</v>
      </c>
      <c r="W67" s="35">
        <f t="shared" si="50"/>
        <v>0</v>
      </c>
    </row>
    <row r="68" spans="1:26" x14ac:dyDescent="0.35">
      <c r="A68" s="33" t="str">
        <f t="shared" si="41"/>
        <v>Ionising radiation</v>
      </c>
      <c r="B68" s="34"/>
      <c r="C68" s="35">
        <f t="shared" ref="C68:W68" si="51">(_xlfn.XLOOKUP(LARGE($B86:$AY86,C$41),$B86:$AY86,$B86:$AY86,"NA",0,1))/$C13</f>
        <v>0.36984128297625679</v>
      </c>
      <c r="D68" s="35">
        <f t="shared" si="51"/>
        <v>0.17015756490993469</v>
      </c>
      <c r="E68" s="35">
        <f t="shared" si="51"/>
        <v>0.13610371651384781</v>
      </c>
      <c r="F68" s="35">
        <f t="shared" si="51"/>
        <v>0.1108204108569424</v>
      </c>
      <c r="G68" s="35">
        <f t="shared" si="51"/>
        <v>0.10857688009371286</v>
      </c>
      <c r="H68" s="35">
        <f t="shared" si="51"/>
        <v>4.0838894794531566E-2</v>
      </c>
      <c r="I68" s="35">
        <f t="shared" si="51"/>
        <v>3.8375021415750325E-2</v>
      </c>
      <c r="J68" s="35">
        <f t="shared" si="51"/>
        <v>1.5995529642753564E-2</v>
      </c>
      <c r="K68" s="35">
        <f t="shared" si="51"/>
        <v>5.9282113154271203E-3</v>
      </c>
      <c r="L68" s="35">
        <f t="shared" si="51"/>
        <v>1.3311970455357773E-3</v>
      </c>
      <c r="M68" s="35">
        <f t="shared" si="51"/>
        <v>1.2904022335860096E-3</v>
      </c>
      <c r="N68" s="35">
        <f t="shared" si="51"/>
        <v>2.7102446047993047E-4</v>
      </c>
      <c r="O68" s="35">
        <f t="shared" si="51"/>
        <v>2.2727348025101355E-4</v>
      </c>
      <c r="P68" s="35">
        <f t="shared" si="51"/>
        <v>2.2564357663997471E-4</v>
      </c>
      <c r="Q68" s="35">
        <f t="shared" si="51"/>
        <v>1.6946684350192986E-5</v>
      </c>
      <c r="R68" s="35">
        <f t="shared" si="51"/>
        <v>0</v>
      </c>
      <c r="S68" s="35">
        <f t="shared" si="51"/>
        <v>0</v>
      </c>
      <c r="T68" s="35">
        <f t="shared" si="51"/>
        <v>0</v>
      </c>
      <c r="U68" s="35">
        <f t="shared" si="51"/>
        <v>0</v>
      </c>
      <c r="V68" s="35">
        <f t="shared" si="51"/>
        <v>0</v>
      </c>
      <c r="W68" s="35">
        <f t="shared" si="51"/>
        <v>0</v>
      </c>
    </row>
    <row r="69" spans="1:26" x14ac:dyDescent="0.35">
      <c r="A69" s="33" t="str">
        <f t="shared" si="41"/>
        <v>Land use</v>
      </c>
      <c r="B69" s="34"/>
      <c r="C69" s="35">
        <f t="shared" ref="C69:W69" si="52">(_xlfn.XLOOKUP(LARGE($B87:$AY87,C$41),$B87:$AY87,$B87:$AY87,"NA",0,1))/$C14</f>
        <v>0.45972135684159765</v>
      </c>
      <c r="D69" s="35">
        <f t="shared" si="52"/>
        <v>0.29145720636261069</v>
      </c>
      <c r="E69" s="35">
        <f t="shared" si="52"/>
        <v>0.16323278937672744</v>
      </c>
      <c r="F69" s="35">
        <f t="shared" si="52"/>
        <v>5.4229574426267461E-2</v>
      </c>
      <c r="G69" s="35">
        <f t="shared" si="52"/>
        <v>8.2489950677961839E-3</v>
      </c>
      <c r="H69" s="35">
        <f t="shared" si="52"/>
        <v>6.9831148961516688E-3</v>
      </c>
      <c r="I69" s="35">
        <f t="shared" si="52"/>
        <v>6.7040317853290111E-3</v>
      </c>
      <c r="J69" s="35">
        <f t="shared" si="52"/>
        <v>3.7464794900549121E-3</v>
      </c>
      <c r="K69" s="35">
        <f t="shared" si="52"/>
        <v>2.7072963607467793E-3</v>
      </c>
      <c r="L69" s="35">
        <f t="shared" si="52"/>
        <v>2.0388867499664242E-3</v>
      </c>
      <c r="M69" s="35">
        <f t="shared" si="52"/>
        <v>4.0176427847122393E-4</v>
      </c>
      <c r="N69" s="35">
        <f t="shared" si="52"/>
        <v>3.466994251147185E-4</v>
      </c>
      <c r="O69" s="35">
        <f t="shared" si="52"/>
        <v>1.1498520278392497E-4</v>
      </c>
      <c r="P69" s="35">
        <f t="shared" si="52"/>
        <v>5.3244863277952528E-5</v>
      </c>
      <c r="Q69" s="35">
        <f t="shared" si="52"/>
        <v>1.3574873104027266E-5</v>
      </c>
      <c r="R69" s="35">
        <f t="shared" si="52"/>
        <v>0</v>
      </c>
      <c r="S69" s="35">
        <f t="shared" si="52"/>
        <v>0</v>
      </c>
      <c r="T69" s="35">
        <f t="shared" si="52"/>
        <v>0</v>
      </c>
      <c r="U69" s="35">
        <f t="shared" si="52"/>
        <v>0</v>
      </c>
      <c r="V69" s="35">
        <f t="shared" si="52"/>
        <v>0</v>
      </c>
      <c r="W69" s="35">
        <f t="shared" si="52"/>
        <v>0</v>
      </c>
    </row>
    <row r="70" spans="1:26" x14ac:dyDescent="0.35">
      <c r="A70" s="33" t="str">
        <f t="shared" si="41"/>
        <v>Ozone depletion</v>
      </c>
      <c r="B70" s="34"/>
      <c r="C70" s="35">
        <f t="shared" ref="C70:W70" si="53">(_xlfn.XLOOKUP(LARGE($B88:$AY88,C$41),$B88:$AY88,$B88:$AY88,"NA",0,1))/$C15</f>
        <v>0.93892079018583074</v>
      </c>
      <c r="D70" s="35">
        <f t="shared" si="53"/>
        <v>6.03713443744745E-2</v>
      </c>
      <c r="E70" s="35">
        <f t="shared" si="53"/>
        <v>3.711661263186402E-4</v>
      </c>
      <c r="F70" s="35">
        <f t="shared" si="53"/>
        <v>1.4408800278960707E-4</v>
      </c>
      <c r="G70" s="35">
        <f t="shared" si="53"/>
        <v>8.6634743986293997E-5</v>
      </c>
      <c r="H70" s="35">
        <f t="shared" si="53"/>
        <v>3.7228209238500112E-5</v>
      </c>
      <c r="I70" s="35">
        <f t="shared" si="53"/>
        <v>3.2302169306403698E-5</v>
      </c>
      <c r="J70" s="35">
        <f t="shared" si="53"/>
        <v>1.5922318793781935E-5</v>
      </c>
      <c r="K70" s="35">
        <f t="shared" si="53"/>
        <v>1.2414905480292383E-5</v>
      </c>
      <c r="L70" s="35">
        <f t="shared" si="53"/>
        <v>6.3982288622544223E-6</v>
      </c>
      <c r="M70" s="35">
        <f t="shared" si="53"/>
        <v>1.47718955560495E-6</v>
      </c>
      <c r="N70" s="35">
        <f t="shared" si="53"/>
        <v>1.3562886551578477E-7</v>
      </c>
      <c r="O70" s="35">
        <f t="shared" si="53"/>
        <v>6.1128206149051497E-8</v>
      </c>
      <c r="P70" s="35">
        <f t="shared" si="53"/>
        <v>3.5291868648965152E-8</v>
      </c>
      <c r="Q70" s="35">
        <f t="shared" si="53"/>
        <v>1.4964228707512341E-9</v>
      </c>
      <c r="R70" s="35">
        <f t="shared" si="53"/>
        <v>0</v>
      </c>
      <c r="S70" s="35">
        <f t="shared" si="53"/>
        <v>0</v>
      </c>
      <c r="T70" s="35">
        <f t="shared" si="53"/>
        <v>0</v>
      </c>
      <c r="U70" s="35">
        <f t="shared" si="53"/>
        <v>0</v>
      </c>
      <c r="V70" s="35">
        <f t="shared" si="53"/>
        <v>0</v>
      </c>
      <c r="W70" s="35">
        <f t="shared" si="53"/>
        <v>0</v>
      </c>
    </row>
    <row r="71" spans="1:26" x14ac:dyDescent="0.35">
      <c r="A71" s="33" t="str">
        <f t="shared" si="41"/>
        <v>Photochemical ozone formation</v>
      </c>
      <c r="B71" s="34"/>
      <c r="C71" s="35">
        <f t="shared" ref="C71:W71" si="54">(_xlfn.XLOOKUP(LARGE($B89:$AY89,C$41),$B89:$AY89,$B89:$AY89,"NA",0,1))/$C16</f>
        <v>0.84758266716143016</v>
      </c>
      <c r="D71" s="35">
        <f t="shared" si="54"/>
        <v>7.0494524372733167E-2</v>
      </c>
      <c r="E71" s="35">
        <f t="shared" si="54"/>
        <v>3.6093459651367517E-2</v>
      </c>
      <c r="F71" s="35">
        <f t="shared" si="54"/>
        <v>1.1766209639564661E-2</v>
      </c>
      <c r="G71" s="35">
        <f t="shared" si="54"/>
        <v>9.7007449733371338E-3</v>
      </c>
      <c r="H71" s="35">
        <f t="shared" si="54"/>
        <v>6.1947623386581305E-3</v>
      </c>
      <c r="I71" s="35">
        <f t="shared" si="54"/>
        <v>6.0953746214314885E-3</v>
      </c>
      <c r="J71" s="35">
        <f t="shared" si="54"/>
        <v>4.8463869218392311E-3</v>
      </c>
      <c r="K71" s="35">
        <f t="shared" si="54"/>
        <v>4.242598126063429E-3</v>
      </c>
      <c r="L71" s="35">
        <f t="shared" si="54"/>
        <v>1.0118314034943969E-3</v>
      </c>
      <c r="M71" s="35">
        <f t="shared" si="54"/>
        <v>8.3620955851854671E-4</v>
      </c>
      <c r="N71" s="35">
        <f t="shared" si="54"/>
        <v>6.4785831263478022E-4</v>
      </c>
      <c r="O71" s="35">
        <f t="shared" si="54"/>
        <v>2.7505174089558339E-4</v>
      </c>
      <c r="P71" s="35">
        <f t="shared" si="54"/>
        <v>1.8931699923631603E-4</v>
      </c>
      <c r="Q71" s="35">
        <f t="shared" si="54"/>
        <v>2.3004178795203095E-5</v>
      </c>
      <c r="R71" s="35">
        <f t="shared" si="54"/>
        <v>0</v>
      </c>
      <c r="S71" s="35">
        <f t="shared" si="54"/>
        <v>0</v>
      </c>
      <c r="T71" s="35">
        <f t="shared" si="54"/>
        <v>0</v>
      </c>
      <c r="U71" s="35">
        <f t="shared" si="54"/>
        <v>0</v>
      </c>
      <c r="V71" s="35">
        <f t="shared" si="54"/>
        <v>0</v>
      </c>
      <c r="W71" s="35">
        <f t="shared" si="54"/>
        <v>0</v>
      </c>
    </row>
    <row r="72" spans="1:26" x14ac:dyDescent="0.35">
      <c r="A72" s="33" t="str">
        <f t="shared" si="41"/>
        <v>Resource use, fossils</v>
      </c>
      <c r="B72" s="34"/>
      <c r="C72" s="35">
        <f t="shared" ref="C72:W72" si="55">(_xlfn.XLOOKUP(LARGE($B90:$AY90,C$41),$B90:$AY90,$B90:$AY90,"NA",0,1))/$C17</f>
        <v>0.57938900040405439</v>
      </c>
      <c r="D72" s="35">
        <f t="shared" si="55"/>
        <v>0.13429019892497893</v>
      </c>
      <c r="E72" s="35">
        <f t="shared" si="55"/>
        <v>0.10408750570392</v>
      </c>
      <c r="F72" s="35">
        <f t="shared" si="55"/>
        <v>5.0277125536712861E-2</v>
      </c>
      <c r="G72" s="35">
        <f t="shared" si="55"/>
        <v>3.66943456034848E-2</v>
      </c>
      <c r="H72" s="35">
        <f t="shared" si="55"/>
        <v>3.0566176205083329E-2</v>
      </c>
      <c r="I72" s="35">
        <f t="shared" si="55"/>
        <v>2.3212570867366496E-2</v>
      </c>
      <c r="J72" s="35">
        <f t="shared" si="55"/>
        <v>1.9434105662126694E-2</v>
      </c>
      <c r="K72" s="35">
        <f t="shared" si="55"/>
        <v>1.5397346527993292E-2</v>
      </c>
      <c r="L72" s="35">
        <f t="shared" si="55"/>
        <v>3.3986319821240583E-3</v>
      </c>
      <c r="M72" s="35">
        <f t="shared" si="55"/>
        <v>1.2525504674099348E-3</v>
      </c>
      <c r="N72" s="35">
        <f t="shared" si="55"/>
        <v>1.2026833981918404E-3</v>
      </c>
      <c r="O72" s="35">
        <f t="shared" si="55"/>
        <v>4.1533850236689706E-4</v>
      </c>
      <c r="P72" s="35">
        <f t="shared" si="55"/>
        <v>3.6222492441958859E-4</v>
      </c>
      <c r="Q72" s="35">
        <f t="shared" si="55"/>
        <v>2.0195289767012301E-5</v>
      </c>
      <c r="R72" s="35">
        <f t="shared" si="55"/>
        <v>0</v>
      </c>
      <c r="S72" s="35">
        <f t="shared" si="55"/>
        <v>0</v>
      </c>
      <c r="T72" s="35">
        <f t="shared" si="55"/>
        <v>0</v>
      </c>
      <c r="U72" s="35">
        <f t="shared" si="55"/>
        <v>0</v>
      </c>
      <c r="V72" s="35">
        <f t="shared" si="55"/>
        <v>0</v>
      </c>
      <c r="W72" s="35">
        <f t="shared" si="55"/>
        <v>0</v>
      </c>
    </row>
    <row r="73" spans="1:26" x14ac:dyDescent="0.35">
      <c r="A73" s="33" t="str">
        <f t="shared" si="41"/>
        <v>Resource use, minerals and metals</v>
      </c>
      <c r="B73" s="34"/>
      <c r="C73" s="35">
        <f t="shared" ref="C73:W73" si="56">(_xlfn.XLOOKUP(LARGE($B91:$AY91,C$41),$B91:$AY91,$B91:$AY91,"NA",0,1))/$C18</f>
        <v>0.15425974104527909</v>
      </c>
      <c r="D73" s="35">
        <f t="shared" si="56"/>
        <v>0.1537478768974859</v>
      </c>
      <c r="E73" s="35">
        <f t="shared" si="56"/>
        <v>0.13680997893844465</v>
      </c>
      <c r="F73" s="35">
        <f t="shared" si="56"/>
        <v>0.13276935702776799</v>
      </c>
      <c r="G73" s="35">
        <f t="shared" si="56"/>
        <v>0.12794982382070846</v>
      </c>
      <c r="H73" s="35">
        <f t="shared" si="56"/>
        <v>0.11272342951201189</v>
      </c>
      <c r="I73" s="35">
        <f t="shared" si="56"/>
        <v>4.6415588458573728E-2</v>
      </c>
      <c r="J73" s="35">
        <f t="shared" si="56"/>
        <v>4.3035992083145479E-2</v>
      </c>
      <c r="K73" s="35">
        <f t="shared" si="56"/>
        <v>2.8422400301167435E-2</v>
      </c>
      <c r="L73" s="35">
        <f t="shared" si="56"/>
        <v>2.5956518602532726E-2</v>
      </c>
      <c r="M73" s="35">
        <f t="shared" si="56"/>
        <v>1.7335511412363561E-2</v>
      </c>
      <c r="N73" s="35">
        <f t="shared" si="56"/>
        <v>1.0057910350482561E-2</v>
      </c>
      <c r="O73" s="35">
        <f t="shared" si="56"/>
        <v>9.4599432650728545E-3</v>
      </c>
      <c r="P73" s="35">
        <f t="shared" si="56"/>
        <v>9.841541805806276E-4</v>
      </c>
      <c r="Q73" s="35">
        <f t="shared" si="56"/>
        <v>7.1774104382910973E-5</v>
      </c>
      <c r="R73" s="35">
        <f t="shared" si="56"/>
        <v>0</v>
      </c>
      <c r="S73" s="35">
        <f t="shared" si="56"/>
        <v>0</v>
      </c>
      <c r="T73" s="35">
        <f t="shared" si="56"/>
        <v>0</v>
      </c>
      <c r="U73" s="35">
        <f t="shared" si="56"/>
        <v>0</v>
      </c>
      <c r="V73" s="35">
        <f t="shared" si="56"/>
        <v>0</v>
      </c>
      <c r="W73" s="35">
        <f t="shared" si="56"/>
        <v>0</v>
      </c>
    </row>
    <row r="74" spans="1:26" x14ac:dyDescent="0.35">
      <c r="A74" s="33" t="str">
        <f t="shared" si="41"/>
        <v>Water use</v>
      </c>
      <c r="B74" s="34"/>
      <c r="C74" s="35">
        <f t="shared" ref="C74:W74" si="57">(_xlfn.XLOOKUP(LARGE($B92:$AY92,C$41),$B92:$AY92,$B92:$AY92,"NA",0,1))/$C19</f>
        <v>0.42617105872501421</v>
      </c>
      <c r="D74" s="35">
        <f t="shared" si="57"/>
        <v>0.13204506384141099</v>
      </c>
      <c r="E74" s="35">
        <f t="shared" si="57"/>
        <v>0.12927410797515856</v>
      </c>
      <c r="F74" s="35">
        <f t="shared" si="57"/>
        <v>0.10448850132418916</v>
      </c>
      <c r="G74" s="35">
        <f t="shared" si="57"/>
        <v>6.8913483571137163E-2</v>
      </c>
      <c r="H74" s="35">
        <f t="shared" si="57"/>
        <v>6.21603908736564E-2</v>
      </c>
      <c r="I74" s="35">
        <f t="shared" si="57"/>
        <v>3.6336543963323413E-2</v>
      </c>
      <c r="J74" s="35">
        <f t="shared" si="57"/>
        <v>2.1314818909721586E-2</v>
      </c>
      <c r="K74" s="35">
        <f t="shared" si="57"/>
        <v>1.5371515906796711E-2</v>
      </c>
      <c r="L74" s="35">
        <f t="shared" si="57"/>
        <v>1.6321481112440493E-3</v>
      </c>
      <c r="M74" s="35">
        <f t="shared" si="57"/>
        <v>7.9154721332132792E-4</v>
      </c>
      <c r="N74" s="35">
        <f t="shared" si="57"/>
        <v>5.6135982154588535E-4</v>
      </c>
      <c r="O74" s="35">
        <f t="shared" si="57"/>
        <v>4.9131411216791793E-4</v>
      </c>
      <c r="P74" s="35">
        <f t="shared" si="57"/>
        <v>4.4168317465915504E-4</v>
      </c>
      <c r="Q74" s="35">
        <f t="shared" si="57"/>
        <v>6.4624766532808036E-6</v>
      </c>
      <c r="R74" s="35">
        <f t="shared" si="57"/>
        <v>0</v>
      </c>
      <c r="S74" s="35">
        <f t="shared" si="57"/>
        <v>0</v>
      </c>
      <c r="T74" s="35">
        <f t="shared" si="57"/>
        <v>0</v>
      </c>
      <c r="U74" s="35">
        <f t="shared" si="57"/>
        <v>0</v>
      </c>
      <c r="V74" s="35">
        <f t="shared" si="57"/>
        <v>0</v>
      </c>
      <c r="W74" s="35">
        <f t="shared" si="57"/>
        <v>0</v>
      </c>
    </row>
    <row r="75" spans="1:26" x14ac:dyDescent="0.35">
      <c r="H75" s="1"/>
      <c r="I75" s="1"/>
      <c r="J75" s="1"/>
      <c r="K75" s="1"/>
      <c r="L75" s="1"/>
      <c r="M75" s="1"/>
      <c r="N75" s="1"/>
      <c r="O75" s="1"/>
      <c r="P75" s="1"/>
    </row>
    <row r="76" spans="1:26" ht="64.3" x14ac:dyDescent="0.35">
      <c r="A76" s="36" t="s">
        <v>79</v>
      </c>
      <c r="B76" s="37" t="str">
        <f>E109</f>
        <v>Fishing - fuel use</v>
      </c>
      <c r="C76" s="37" t="str">
        <f t="shared" ref="C76:W76" si="58">F109</f>
        <v>Fishing - refrigerant</v>
      </c>
      <c r="D76" s="37" t="str">
        <f t="shared" si="58"/>
        <v>Fishing - antifouling</v>
      </c>
      <c r="E76" s="37" t="str">
        <f t="shared" si="58"/>
        <v>Fishing - gear construction</v>
      </c>
      <c r="F76" s="37" t="str">
        <f t="shared" si="58"/>
        <v>Fishing - vessel construction</v>
      </c>
      <c r="G76" s="37" t="str">
        <f t="shared" si="58"/>
        <v>Fishing - bait</v>
      </c>
      <c r="H76" s="37" t="str">
        <f t="shared" si="58"/>
        <v>Fishing - other</v>
      </c>
      <c r="I76" s="37" t="str">
        <f t="shared" si="58"/>
        <v>Preparation - material waste (not fish)</v>
      </c>
      <c r="J76" s="37" t="str">
        <f t="shared" si="58"/>
        <v>Preparation - energy use</v>
      </c>
      <c r="K76" s="37" t="str">
        <f t="shared" si="58"/>
        <v>Preparation - chemicals</v>
      </c>
      <c r="L76" s="37" t="str">
        <f t="shared" si="58"/>
        <v>Preparation - tretament of byproducts to ensilage</v>
      </c>
      <c r="M76" s="37" t="str">
        <f t="shared" si="58"/>
        <v>Preparation - other</v>
      </c>
      <c r="N76" s="37" t="str">
        <f t="shared" si="58"/>
        <v>Storing</v>
      </c>
      <c r="O76" s="37" t="str">
        <f t="shared" si="58"/>
        <v>Packaging - transport</v>
      </c>
      <c r="P76" s="37" t="str">
        <f t="shared" si="58"/>
        <v>Packaging - consumer</v>
      </c>
      <c r="Q76" s="37" t="str">
        <f t="shared" si="58"/>
        <v>Transport landing to retailer</v>
      </c>
      <c r="R76" s="37" t="str">
        <f t="shared" si="58"/>
        <v>Use</v>
      </c>
      <c r="S76" s="37" t="str">
        <f t="shared" si="58"/>
        <v>Fish waste handling</v>
      </c>
      <c r="T76" s="37">
        <f t="shared" si="58"/>
        <v>0</v>
      </c>
      <c r="U76" s="37">
        <f t="shared" si="58"/>
        <v>0</v>
      </c>
      <c r="V76" s="37">
        <f t="shared" si="58"/>
        <v>0</v>
      </c>
      <c r="W76" s="37">
        <f t="shared" si="58"/>
        <v>0</v>
      </c>
      <c r="X76" s="37"/>
      <c r="Y76" s="37"/>
      <c r="Z76" s="37"/>
    </row>
    <row r="77" spans="1:26" x14ac:dyDescent="0.35">
      <c r="A77" s="38" t="str">
        <f t="shared" ref="A77:A92" si="59">A110</f>
        <v>Acidification</v>
      </c>
      <c r="B77" s="126">
        <f>ABS(E110)</f>
        <v>3.0491049999999999E-2</v>
      </c>
      <c r="C77" s="126">
        <f>ABS(F110)</f>
        <v>1.9642298000000001E-4</v>
      </c>
      <c r="D77" s="126">
        <f t="shared" ref="D77:D92" si="60">ABS(G110)</f>
        <v>2.3770363000000001E-5</v>
      </c>
      <c r="E77" s="126">
        <f t="shared" ref="E77:E92" si="61">ABS(H110)</f>
        <v>7.4463126000000007E-5</v>
      </c>
      <c r="F77" s="126">
        <f t="shared" ref="F77:F92" si="62">ABS(I110)</f>
        <v>4.3404415000000002E-4</v>
      </c>
      <c r="G77" s="126">
        <f t="shared" ref="G77:G92" si="63">ABS(J110)</f>
        <v>1.7838912E-4</v>
      </c>
      <c r="H77" s="126">
        <f t="shared" ref="H77:H92" si="64">ABS(K110)</f>
        <v>0</v>
      </c>
      <c r="I77" s="126">
        <f t="shared" ref="I77:I92" si="65">ABS(L110)</f>
        <v>0</v>
      </c>
      <c r="J77" s="126">
        <f t="shared" ref="J77:J92" si="66">ABS(M110)</f>
        <v>3.3436898999999998E-3</v>
      </c>
      <c r="K77" s="126">
        <f t="shared" ref="K77:K92" si="67">ABS(N110)</f>
        <v>0</v>
      </c>
      <c r="L77" s="126">
        <f t="shared" ref="L77:L92" si="68">ABS(O110)</f>
        <v>4.2785319000000001E-4</v>
      </c>
      <c r="M77" s="126">
        <f t="shared" ref="M77:M92" si="69">ABS(P110)</f>
        <v>9.7187129000000003E-5</v>
      </c>
      <c r="N77" s="126">
        <f t="shared" ref="N77:N92" si="70">ABS(Q110)</f>
        <v>3.9099581000000001E-4</v>
      </c>
      <c r="O77" s="126">
        <f t="shared" ref="O77:O92" si="71">ABS(R110)</f>
        <v>3.1997200999999998E-4</v>
      </c>
      <c r="P77" s="126">
        <f t="shared" ref="P77:P92" si="72">ABS(S110)</f>
        <v>3.3425823999999999E-3</v>
      </c>
      <c r="Q77" s="126">
        <f t="shared" ref="Q77:Q92" si="73">ABS(T110)</f>
        <v>1.2387378999999999E-6</v>
      </c>
      <c r="R77" s="126">
        <f t="shared" ref="R77:R92" si="74">ABS(U110)</f>
        <v>8.0801212000000005E-4</v>
      </c>
      <c r="S77" s="126">
        <f t="shared" ref="S77:S92" si="75">ABS(V110)</f>
        <v>4.7923760000000002E-4</v>
      </c>
      <c r="T77" s="126">
        <f t="shared" ref="T77:T92" si="76">ABS(W110)</f>
        <v>0</v>
      </c>
      <c r="U77" s="126">
        <f t="shared" ref="U77:U92" si="77">ABS(X110)</f>
        <v>0</v>
      </c>
      <c r="V77" s="126">
        <f t="shared" ref="V77:V92" si="78">ABS(Y110)</f>
        <v>0</v>
      </c>
      <c r="W77" s="126">
        <f t="shared" ref="W77:W92" si="79">ABS(Z110)</f>
        <v>0</v>
      </c>
      <c r="X77" s="38"/>
      <c r="Y77" s="38"/>
      <c r="Z77" s="38"/>
    </row>
    <row r="78" spans="1:26" x14ac:dyDescent="0.35">
      <c r="A78" s="38" t="str">
        <f t="shared" si="59"/>
        <v>Climate change</v>
      </c>
      <c r="B78" s="126">
        <f t="shared" ref="B78:B92" si="80">ABS(E111)</f>
        <v>2.8044153000000001</v>
      </c>
      <c r="C78" s="126">
        <f t="shared" ref="C78:C92" si="81">ABS(F111)</f>
        <v>0.22547908</v>
      </c>
      <c r="D78" s="126">
        <f t="shared" si="60"/>
        <v>1.8362607E-3</v>
      </c>
      <c r="E78" s="126">
        <f t="shared" si="61"/>
        <v>2.9372684999999999E-2</v>
      </c>
      <c r="F78" s="126">
        <f t="shared" si="62"/>
        <v>0.16398478</v>
      </c>
      <c r="G78" s="126">
        <f t="shared" si="63"/>
        <v>1.7217086E-2</v>
      </c>
      <c r="H78" s="126">
        <f t="shared" si="64"/>
        <v>0</v>
      </c>
      <c r="I78" s="126">
        <f t="shared" si="65"/>
        <v>0</v>
      </c>
      <c r="J78" s="126">
        <f t="shared" si="66"/>
        <v>0.62050322000000002</v>
      </c>
      <c r="K78" s="126">
        <f t="shared" si="67"/>
        <v>0</v>
      </c>
      <c r="L78" s="126">
        <f t="shared" si="68"/>
        <v>0.16826261000000001</v>
      </c>
      <c r="M78" s="126">
        <f t="shared" si="69"/>
        <v>1.302938E-2</v>
      </c>
      <c r="N78" s="126">
        <f t="shared" si="70"/>
        <v>0.13197287999999999</v>
      </c>
      <c r="O78" s="126">
        <f t="shared" si="71"/>
        <v>0.17151247999999999</v>
      </c>
      <c r="P78" s="126">
        <f t="shared" si="72"/>
        <v>1.0461028000000001</v>
      </c>
      <c r="Q78" s="126">
        <f t="shared" si="73"/>
        <v>1.5743798999999999E-4</v>
      </c>
      <c r="R78" s="126">
        <f t="shared" si="74"/>
        <v>0.70045371000000001</v>
      </c>
      <c r="S78" s="126">
        <f t="shared" si="75"/>
        <v>5.5842445999999997E-3</v>
      </c>
      <c r="T78" s="126">
        <f t="shared" si="76"/>
        <v>0</v>
      </c>
      <c r="U78" s="126">
        <f t="shared" si="77"/>
        <v>0</v>
      </c>
      <c r="V78" s="126">
        <f t="shared" si="78"/>
        <v>0</v>
      </c>
      <c r="W78" s="126">
        <f t="shared" si="79"/>
        <v>0</v>
      </c>
      <c r="X78" s="38"/>
      <c r="Y78" s="38"/>
      <c r="Z78" s="38"/>
    </row>
    <row r="79" spans="1:26" x14ac:dyDescent="0.35">
      <c r="A79" s="38" t="str">
        <f t="shared" si="59"/>
        <v>Ecotoxicity, freshwater</v>
      </c>
      <c r="B79" s="126">
        <f t="shared" si="80"/>
        <v>47.340280999999997</v>
      </c>
      <c r="C79" s="126">
        <f t="shared" si="81"/>
        <v>6.5586830999999998E-2</v>
      </c>
      <c r="D79" s="126">
        <f t="shared" si="60"/>
        <v>4.4130936000000003E-2</v>
      </c>
      <c r="E79" s="126">
        <f t="shared" si="61"/>
        <v>4.5690953999999999E-2</v>
      </c>
      <c r="F79" s="126">
        <f t="shared" si="62"/>
        <v>0.51951451999999998</v>
      </c>
      <c r="G79" s="126">
        <f t="shared" si="63"/>
        <v>0.27669872000000001</v>
      </c>
      <c r="H79" s="126">
        <f t="shared" si="64"/>
        <v>0</v>
      </c>
      <c r="I79" s="126">
        <f t="shared" si="65"/>
        <v>0</v>
      </c>
      <c r="J79" s="126">
        <f t="shared" si="66"/>
        <v>5.1171866000000001</v>
      </c>
      <c r="K79" s="126">
        <f t="shared" si="67"/>
        <v>0</v>
      </c>
      <c r="L79" s="126">
        <f t="shared" si="68"/>
        <v>1.2735919</v>
      </c>
      <c r="M79" s="126">
        <f t="shared" si="69"/>
        <v>0.21679801000000001</v>
      </c>
      <c r="N79" s="126">
        <f t="shared" si="70"/>
        <v>0.62005555000000001</v>
      </c>
      <c r="O79" s="126">
        <f t="shared" si="71"/>
        <v>1.9171868999999999</v>
      </c>
      <c r="P79" s="126">
        <f t="shared" si="72"/>
        <v>7.5435546000000002</v>
      </c>
      <c r="Q79" s="126">
        <f t="shared" si="73"/>
        <v>1.4003103E-3</v>
      </c>
      <c r="R79" s="126">
        <f t="shared" si="74"/>
        <v>9.7462684999999993</v>
      </c>
      <c r="S79" s="126">
        <f t="shared" si="75"/>
        <v>5.8214761000000004E-3</v>
      </c>
      <c r="T79" s="126">
        <f t="shared" si="76"/>
        <v>0</v>
      </c>
      <c r="U79" s="126">
        <f t="shared" si="77"/>
        <v>0</v>
      </c>
      <c r="V79" s="126">
        <f t="shared" si="78"/>
        <v>0</v>
      </c>
      <c r="W79" s="126">
        <f t="shared" si="79"/>
        <v>0</v>
      </c>
      <c r="X79" s="38"/>
      <c r="Y79" s="38"/>
      <c r="Z79" s="38"/>
    </row>
    <row r="80" spans="1:26" x14ac:dyDescent="0.35">
      <c r="A80" s="38" t="str">
        <f t="shared" si="59"/>
        <v>Particulate matter</v>
      </c>
      <c r="B80" s="126">
        <f t="shared" si="80"/>
        <v>6.6121985999999996E-7</v>
      </c>
      <c r="C80" s="126">
        <f t="shared" si="81"/>
        <v>1.5609985E-9</v>
      </c>
      <c r="D80" s="126">
        <f t="shared" si="60"/>
        <v>2.1247840000000001E-10</v>
      </c>
      <c r="E80" s="126">
        <f t="shared" si="61"/>
        <v>1.4200001999999999E-9</v>
      </c>
      <c r="F80" s="126">
        <f t="shared" si="62"/>
        <v>6.0698200999999997E-9</v>
      </c>
      <c r="G80" s="126">
        <f t="shared" si="63"/>
        <v>3.6879553999999999E-9</v>
      </c>
      <c r="H80" s="126">
        <f t="shared" si="64"/>
        <v>0</v>
      </c>
      <c r="I80" s="126">
        <f t="shared" si="65"/>
        <v>0</v>
      </c>
      <c r="J80" s="126">
        <f t="shared" si="66"/>
        <v>5.7689724E-8</v>
      </c>
      <c r="K80" s="126">
        <f t="shared" si="67"/>
        <v>0</v>
      </c>
      <c r="L80" s="126">
        <f t="shared" si="68"/>
        <v>4.1745657999999999E-9</v>
      </c>
      <c r="M80" s="126">
        <f t="shared" si="69"/>
        <v>1.8091951E-9</v>
      </c>
      <c r="N80" s="126">
        <f t="shared" si="70"/>
        <v>4.0177023000000002E-9</v>
      </c>
      <c r="O80" s="126">
        <f t="shared" si="71"/>
        <v>3.9650725000000002E-9</v>
      </c>
      <c r="P80" s="126">
        <f t="shared" si="72"/>
        <v>2.8522360000000001E-8</v>
      </c>
      <c r="Q80" s="126">
        <f t="shared" si="73"/>
        <v>1.4679167999999999E-11</v>
      </c>
      <c r="R80" s="126">
        <f t="shared" si="74"/>
        <v>9.5160794999999995E-9</v>
      </c>
      <c r="S80" s="126">
        <f t="shared" si="75"/>
        <v>5.1194348999999999E-9</v>
      </c>
      <c r="T80" s="126">
        <f t="shared" si="76"/>
        <v>0</v>
      </c>
      <c r="U80" s="126">
        <f t="shared" si="77"/>
        <v>0</v>
      </c>
      <c r="V80" s="126">
        <f t="shared" si="78"/>
        <v>0</v>
      </c>
      <c r="W80" s="126">
        <f t="shared" si="79"/>
        <v>0</v>
      </c>
      <c r="X80" s="38"/>
      <c r="Y80" s="38"/>
      <c r="Z80" s="38"/>
    </row>
    <row r="81" spans="1:26" x14ac:dyDescent="0.35">
      <c r="A81" s="38" t="str">
        <f t="shared" si="59"/>
        <v>Eutrophication, marine</v>
      </c>
      <c r="B81" s="126">
        <f t="shared" si="80"/>
        <v>1.4473573999999999E-2</v>
      </c>
      <c r="C81" s="126">
        <f t="shared" si="81"/>
        <v>9.2874516999999993E-6</v>
      </c>
      <c r="D81" s="126">
        <f t="shared" si="60"/>
        <v>3.3582937000000001E-6</v>
      </c>
      <c r="E81" s="126">
        <f t="shared" si="61"/>
        <v>1.5857116000000001E-5</v>
      </c>
      <c r="F81" s="126">
        <f t="shared" si="62"/>
        <v>9.4639050999999999E-5</v>
      </c>
      <c r="G81" s="126">
        <f t="shared" si="63"/>
        <v>8.4600619000000003E-5</v>
      </c>
      <c r="H81" s="126">
        <f t="shared" si="64"/>
        <v>0</v>
      </c>
      <c r="I81" s="126">
        <f t="shared" si="65"/>
        <v>0</v>
      </c>
      <c r="J81" s="126">
        <f t="shared" si="66"/>
        <v>1.2102587999999999E-3</v>
      </c>
      <c r="K81" s="126">
        <f t="shared" si="67"/>
        <v>0</v>
      </c>
      <c r="L81" s="126">
        <f t="shared" si="68"/>
        <v>8.5643212999999996E-5</v>
      </c>
      <c r="M81" s="126">
        <f t="shared" si="69"/>
        <v>4.2740448000000002E-4</v>
      </c>
      <c r="N81" s="126">
        <f t="shared" si="70"/>
        <v>7.7572799000000001E-5</v>
      </c>
      <c r="O81" s="126">
        <f t="shared" si="71"/>
        <v>1.3291067000000001E-4</v>
      </c>
      <c r="P81" s="126">
        <f t="shared" si="72"/>
        <v>5.4989215000000001E-4</v>
      </c>
      <c r="Q81" s="126">
        <f t="shared" si="73"/>
        <v>4.8552253000000004E-7</v>
      </c>
      <c r="R81" s="126">
        <f t="shared" si="74"/>
        <v>6.4685521999999999E-4</v>
      </c>
      <c r="S81" s="126">
        <f t="shared" si="75"/>
        <v>1.3418153999999999E-4</v>
      </c>
      <c r="T81" s="126">
        <f t="shared" si="76"/>
        <v>0</v>
      </c>
      <c r="U81" s="126">
        <f t="shared" si="77"/>
        <v>0</v>
      </c>
      <c r="V81" s="126">
        <f t="shared" si="78"/>
        <v>0</v>
      </c>
      <c r="W81" s="126">
        <f t="shared" si="79"/>
        <v>0</v>
      </c>
      <c r="X81" s="38"/>
      <c r="Y81" s="38"/>
      <c r="Z81" s="38"/>
    </row>
    <row r="82" spans="1:26" x14ac:dyDescent="0.35">
      <c r="A82" s="38" t="str">
        <f t="shared" si="59"/>
        <v>Eutrophication, freshwater</v>
      </c>
      <c r="B82" s="126">
        <f t="shared" si="80"/>
        <v>3.1845074E-5</v>
      </c>
      <c r="C82" s="126">
        <f t="shared" si="81"/>
        <v>2.5659780000000002E-7</v>
      </c>
      <c r="D82" s="126">
        <f t="shared" si="60"/>
        <v>4.8252935999999999E-6</v>
      </c>
      <c r="E82" s="126">
        <f t="shared" si="61"/>
        <v>2.209532E-8</v>
      </c>
      <c r="F82" s="126">
        <f t="shared" si="62"/>
        <v>2.7227580000000001E-7</v>
      </c>
      <c r="G82" s="126">
        <f t="shared" si="63"/>
        <v>1.8623393999999999E-7</v>
      </c>
      <c r="H82" s="126">
        <f t="shared" si="64"/>
        <v>0</v>
      </c>
      <c r="I82" s="126">
        <f t="shared" si="65"/>
        <v>0</v>
      </c>
      <c r="J82" s="126">
        <f t="shared" si="66"/>
        <v>2.9968832000000001E-6</v>
      </c>
      <c r="K82" s="126">
        <f t="shared" si="67"/>
        <v>0</v>
      </c>
      <c r="L82" s="126">
        <f t="shared" si="68"/>
        <v>7.7011746000000002E-6</v>
      </c>
      <c r="M82" s="126">
        <f t="shared" si="69"/>
        <v>4.1259462999999999E-5</v>
      </c>
      <c r="N82" s="126">
        <f t="shared" si="70"/>
        <v>1.0477818E-6</v>
      </c>
      <c r="O82" s="126">
        <f t="shared" si="71"/>
        <v>1.9924826E-6</v>
      </c>
      <c r="P82" s="126">
        <f t="shared" si="72"/>
        <v>1.4947806999999999E-6</v>
      </c>
      <c r="Q82" s="126">
        <f t="shared" si="73"/>
        <v>7.6812118000000001E-10</v>
      </c>
      <c r="R82" s="126">
        <f t="shared" si="74"/>
        <v>1.0703832999999999E-5</v>
      </c>
      <c r="S82" s="126">
        <f t="shared" si="75"/>
        <v>2.7769555999999999E-5</v>
      </c>
      <c r="T82" s="126">
        <f t="shared" si="76"/>
        <v>0</v>
      </c>
      <c r="U82" s="126">
        <f t="shared" si="77"/>
        <v>0</v>
      </c>
      <c r="V82" s="126">
        <f t="shared" si="78"/>
        <v>0</v>
      </c>
      <c r="W82" s="126">
        <f t="shared" si="79"/>
        <v>0</v>
      </c>
      <c r="X82" s="38"/>
      <c r="Y82" s="38"/>
      <c r="Z82" s="38"/>
    </row>
    <row r="83" spans="1:26" x14ac:dyDescent="0.35">
      <c r="A83" s="38" t="str">
        <f t="shared" si="59"/>
        <v>Eutrophication, terrestrial</v>
      </c>
      <c r="B83" s="126">
        <f t="shared" si="80"/>
        <v>0.16066577000000001</v>
      </c>
      <c r="C83" s="126">
        <f t="shared" si="81"/>
        <v>7.9684961000000003E-4</v>
      </c>
      <c r="D83" s="126">
        <f t="shared" si="60"/>
        <v>3.9034898000000002E-5</v>
      </c>
      <c r="E83" s="126">
        <f t="shared" si="61"/>
        <v>1.7723722E-4</v>
      </c>
      <c r="F83" s="126">
        <f t="shared" si="62"/>
        <v>1.0145913999999999E-3</v>
      </c>
      <c r="G83" s="126">
        <f t="shared" si="63"/>
        <v>9.3923928999999995E-4</v>
      </c>
      <c r="H83" s="126">
        <f t="shared" si="64"/>
        <v>0</v>
      </c>
      <c r="I83" s="126">
        <f t="shared" si="65"/>
        <v>0</v>
      </c>
      <c r="J83" s="126">
        <f t="shared" si="66"/>
        <v>1.3309467E-2</v>
      </c>
      <c r="K83" s="126">
        <f t="shared" si="67"/>
        <v>0</v>
      </c>
      <c r="L83" s="126">
        <f t="shared" si="68"/>
        <v>9.3818612999999995E-4</v>
      </c>
      <c r="M83" s="126">
        <f t="shared" si="69"/>
        <v>1.7593549E-4</v>
      </c>
      <c r="N83" s="126">
        <f t="shared" si="70"/>
        <v>7.8205094999999995E-4</v>
      </c>
      <c r="O83" s="126">
        <f t="shared" si="71"/>
        <v>1.3455288E-3</v>
      </c>
      <c r="P83" s="126">
        <f t="shared" si="72"/>
        <v>6.0767056000000002E-3</v>
      </c>
      <c r="Q83" s="126">
        <f t="shared" si="73"/>
        <v>5.3674699000000004E-6</v>
      </c>
      <c r="R83" s="126">
        <f t="shared" si="74"/>
        <v>2.8269339000000001E-3</v>
      </c>
      <c r="S83" s="126">
        <f t="shared" si="75"/>
        <v>2.4403000999999999E-4</v>
      </c>
      <c r="T83" s="126">
        <f t="shared" si="76"/>
        <v>0</v>
      </c>
      <c r="U83" s="126">
        <f t="shared" si="77"/>
        <v>0</v>
      </c>
      <c r="V83" s="126">
        <f t="shared" si="78"/>
        <v>0</v>
      </c>
      <c r="W83" s="126">
        <f t="shared" si="79"/>
        <v>0</v>
      </c>
      <c r="X83" s="38"/>
      <c r="Y83" s="38"/>
      <c r="Z83" s="38"/>
    </row>
    <row r="84" spans="1:26" x14ac:dyDescent="0.35">
      <c r="A84" s="38" t="str">
        <f t="shared" si="59"/>
        <v>Human toxicity, cancer</v>
      </c>
      <c r="B84" s="126">
        <f t="shared" si="80"/>
        <v>9.5765650999999994E-10</v>
      </c>
      <c r="C84" s="126">
        <f t="shared" si="81"/>
        <v>1.3061079000000001E-11</v>
      </c>
      <c r="D84" s="126">
        <f t="shared" si="60"/>
        <v>3.2197907E-12</v>
      </c>
      <c r="E84" s="126">
        <f t="shared" si="61"/>
        <v>4.9746490000000002E-12</v>
      </c>
      <c r="F84" s="126">
        <f t="shared" si="62"/>
        <v>2.0682120000000001E-10</v>
      </c>
      <c r="G84" s="126">
        <f t="shared" si="63"/>
        <v>5.6817744E-12</v>
      </c>
      <c r="H84" s="126">
        <f t="shared" si="64"/>
        <v>0</v>
      </c>
      <c r="I84" s="126">
        <f t="shared" si="65"/>
        <v>0</v>
      </c>
      <c r="J84" s="126">
        <f t="shared" si="66"/>
        <v>1.3564362000000001E-10</v>
      </c>
      <c r="K84" s="126">
        <f t="shared" si="67"/>
        <v>0</v>
      </c>
      <c r="L84" s="126">
        <f t="shared" si="68"/>
        <v>4.9638463000000001E-11</v>
      </c>
      <c r="M84" s="126">
        <f t="shared" si="69"/>
        <v>1.7051796000000001E-11</v>
      </c>
      <c r="N84" s="126">
        <f t="shared" si="70"/>
        <v>2.1379742999999998E-11</v>
      </c>
      <c r="O84" s="126">
        <f t="shared" si="71"/>
        <v>5.3342324999999998E-11</v>
      </c>
      <c r="P84" s="126">
        <f t="shared" si="72"/>
        <v>5.8855455E-10</v>
      </c>
      <c r="Q84" s="126">
        <f t="shared" si="73"/>
        <v>4.8752051999999997E-14</v>
      </c>
      <c r="R84" s="126">
        <f t="shared" si="74"/>
        <v>7.4453583000000006E-11</v>
      </c>
      <c r="S84" s="126">
        <f t="shared" si="75"/>
        <v>1.4107661000000001E-11</v>
      </c>
      <c r="T84" s="126">
        <f t="shared" si="76"/>
        <v>0</v>
      </c>
      <c r="U84" s="126">
        <f t="shared" si="77"/>
        <v>0</v>
      </c>
      <c r="V84" s="126">
        <f t="shared" si="78"/>
        <v>0</v>
      </c>
      <c r="W84" s="126">
        <f t="shared" si="79"/>
        <v>0</v>
      </c>
      <c r="X84" s="38"/>
      <c r="Y84" s="38"/>
      <c r="Z84" s="38"/>
    </row>
    <row r="85" spans="1:26" x14ac:dyDescent="0.35">
      <c r="A85" s="38" t="str">
        <f t="shared" si="59"/>
        <v>Human toxicity, non-cancer</v>
      </c>
      <c r="B85" s="126">
        <f t="shared" si="80"/>
        <v>3.1899546000000002E-8</v>
      </c>
      <c r="C85" s="126">
        <f t="shared" si="81"/>
        <v>6.8699159000000005E-11</v>
      </c>
      <c r="D85" s="126">
        <f t="shared" si="60"/>
        <v>1.8384857000000001E-10</v>
      </c>
      <c r="E85" s="126">
        <f t="shared" si="61"/>
        <v>6.9096018999999998E-10</v>
      </c>
      <c r="F85" s="126">
        <f t="shared" si="62"/>
        <v>8.4666108E-10</v>
      </c>
      <c r="G85" s="126">
        <f t="shared" si="63"/>
        <v>1.8698619E-10</v>
      </c>
      <c r="H85" s="126">
        <f t="shared" si="64"/>
        <v>0</v>
      </c>
      <c r="I85" s="126">
        <f t="shared" si="65"/>
        <v>0</v>
      </c>
      <c r="J85" s="126">
        <f t="shared" si="66"/>
        <v>3.5691917999999999E-9</v>
      </c>
      <c r="K85" s="126">
        <f t="shared" si="67"/>
        <v>0</v>
      </c>
      <c r="L85" s="126">
        <f t="shared" si="68"/>
        <v>8.7183781000000003E-10</v>
      </c>
      <c r="M85" s="126">
        <f t="shared" si="69"/>
        <v>1.7420589E-10</v>
      </c>
      <c r="N85" s="126">
        <f t="shared" si="70"/>
        <v>4.3380460000000001E-10</v>
      </c>
      <c r="O85" s="126">
        <f t="shared" si="71"/>
        <v>2.0533749999999998E-9</v>
      </c>
      <c r="P85" s="126">
        <f t="shared" si="72"/>
        <v>9.6687676000000008E-9</v>
      </c>
      <c r="Q85" s="126">
        <f t="shared" si="73"/>
        <v>9.3762005000000003E-13</v>
      </c>
      <c r="R85" s="126">
        <f t="shared" si="74"/>
        <v>1.9602535E-9</v>
      </c>
      <c r="S85" s="126">
        <f t="shared" si="75"/>
        <v>1.882099E-9</v>
      </c>
      <c r="T85" s="126">
        <f t="shared" si="76"/>
        <v>0</v>
      </c>
      <c r="U85" s="126">
        <f t="shared" si="77"/>
        <v>0</v>
      </c>
      <c r="V85" s="126">
        <f t="shared" si="78"/>
        <v>0</v>
      </c>
      <c r="W85" s="126">
        <f t="shared" si="79"/>
        <v>0</v>
      </c>
      <c r="X85" s="38"/>
      <c r="Y85" s="38"/>
      <c r="Z85" s="38"/>
    </row>
    <row r="86" spans="1:26" x14ac:dyDescent="0.35">
      <c r="A86" s="38" t="str">
        <f t="shared" si="59"/>
        <v>Ionising radiation</v>
      </c>
      <c r="B86" s="126">
        <f t="shared" si="80"/>
        <v>1.9292475999999999E-2</v>
      </c>
      <c r="C86" s="126">
        <f t="shared" si="81"/>
        <v>1.1343897999999999E-4</v>
      </c>
      <c r="D86" s="126">
        <f t="shared" si="60"/>
        <v>1.3625355E-4</v>
      </c>
      <c r="E86" s="126">
        <f t="shared" si="61"/>
        <v>6.4873068999999998E-4</v>
      </c>
      <c r="F86" s="126">
        <f t="shared" si="62"/>
        <v>2.9803208000000001E-3</v>
      </c>
      <c r="G86" s="126">
        <f t="shared" si="63"/>
        <v>1.1425839E-4</v>
      </c>
      <c r="H86" s="126">
        <f t="shared" si="64"/>
        <v>0</v>
      </c>
      <c r="I86" s="126">
        <f t="shared" si="65"/>
        <v>0</v>
      </c>
      <c r="J86" s="126">
        <f t="shared" si="66"/>
        <v>0.18593224999999999</v>
      </c>
      <c r="K86" s="126">
        <f t="shared" si="67"/>
        <v>0</v>
      </c>
      <c r="L86" s="126">
        <f t="shared" si="68"/>
        <v>2.0531152E-2</v>
      </c>
      <c r="M86" s="126">
        <f t="shared" si="69"/>
        <v>6.6923967999999996E-4</v>
      </c>
      <c r="N86" s="126">
        <f t="shared" si="70"/>
        <v>5.4585425E-2</v>
      </c>
      <c r="O86" s="126">
        <f t="shared" si="71"/>
        <v>8.0415165999999996E-3</v>
      </c>
      <c r="P86" s="126">
        <f t="shared" si="72"/>
        <v>8.5544205999999998E-2</v>
      </c>
      <c r="Q86" s="126">
        <f t="shared" si="73"/>
        <v>8.5196956000000001E-6</v>
      </c>
      <c r="R86" s="126">
        <f t="shared" si="74"/>
        <v>5.5713327E-2</v>
      </c>
      <c r="S86" s="126">
        <f t="shared" si="75"/>
        <v>6.8424135999999997E-2</v>
      </c>
      <c r="T86" s="126">
        <f t="shared" si="76"/>
        <v>0</v>
      </c>
      <c r="U86" s="126">
        <f t="shared" si="77"/>
        <v>0</v>
      </c>
      <c r="V86" s="126">
        <f t="shared" si="78"/>
        <v>0</v>
      </c>
      <c r="W86" s="126">
        <f t="shared" si="79"/>
        <v>0</v>
      </c>
      <c r="X86" s="38"/>
      <c r="Y86" s="38"/>
      <c r="Z86" s="38"/>
    </row>
    <row r="87" spans="1:26" x14ac:dyDescent="0.35">
      <c r="A87" s="38" t="str">
        <f t="shared" si="59"/>
        <v>Land use</v>
      </c>
      <c r="B87" s="126">
        <f t="shared" si="80"/>
        <v>36.217247999999998</v>
      </c>
      <c r="C87" s="126">
        <f t="shared" si="81"/>
        <v>4.1946765999999998E-3</v>
      </c>
      <c r="D87" s="126">
        <f t="shared" si="60"/>
        <v>9.0586342000000004E-3</v>
      </c>
      <c r="E87" s="126">
        <f t="shared" si="61"/>
        <v>3.1651339000000001E-2</v>
      </c>
      <c r="F87" s="126">
        <f t="shared" si="62"/>
        <v>0.64986299999999997</v>
      </c>
      <c r="G87" s="126">
        <f t="shared" si="63"/>
        <v>0.21328316</v>
      </c>
      <c r="H87" s="126">
        <f t="shared" si="64"/>
        <v>0</v>
      </c>
      <c r="I87" s="126">
        <f t="shared" si="65"/>
        <v>0</v>
      </c>
      <c r="J87" s="126">
        <f t="shared" si="66"/>
        <v>4.2722530000000001</v>
      </c>
      <c r="K87" s="126">
        <f t="shared" si="67"/>
        <v>0</v>
      </c>
      <c r="L87" s="126">
        <f t="shared" si="68"/>
        <v>0.29515090999999999</v>
      </c>
      <c r="M87" s="126">
        <f t="shared" si="69"/>
        <v>0.16062526999999999</v>
      </c>
      <c r="N87" s="126">
        <f t="shared" si="70"/>
        <v>0.52814945000000002</v>
      </c>
      <c r="O87" s="126">
        <f t="shared" si="71"/>
        <v>22.961252000000002</v>
      </c>
      <c r="P87" s="126">
        <f t="shared" si="72"/>
        <v>0.55013586000000003</v>
      </c>
      <c r="Q87" s="126">
        <f t="shared" si="73"/>
        <v>1.0694402999999999E-3</v>
      </c>
      <c r="R87" s="126">
        <f t="shared" si="74"/>
        <v>12.859621000000001</v>
      </c>
      <c r="S87" s="126">
        <f t="shared" si="75"/>
        <v>2.7313282000000001E-2</v>
      </c>
      <c r="T87" s="126">
        <f t="shared" si="76"/>
        <v>0</v>
      </c>
      <c r="U87" s="126">
        <f t="shared" si="77"/>
        <v>0</v>
      </c>
      <c r="V87" s="126">
        <f t="shared" si="78"/>
        <v>0</v>
      </c>
      <c r="W87" s="126">
        <f t="shared" si="79"/>
        <v>0</v>
      </c>
      <c r="X87" s="38"/>
      <c r="Y87" s="38"/>
      <c r="Z87" s="38"/>
    </row>
    <row r="88" spans="1:26" x14ac:dyDescent="0.35">
      <c r="A88" s="38" t="str">
        <f t="shared" si="59"/>
        <v>Ozone depletion</v>
      </c>
      <c r="B88" s="126">
        <f t="shared" si="80"/>
        <v>2.8053876000000001E-11</v>
      </c>
      <c r="C88" s="126">
        <f t="shared" si="81"/>
        <v>4.1168216999999996E-6</v>
      </c>
      <c r="D88" s="126">
        <f t="shared" si="60"/>
        <v>6.3177280000000005E-10</v>
      </c>
      <c r="E88" s="126">
        <f t="shared" si="61"/>
        <v>5.9468260000000003E-13</v>
      </c>
      <c r="F88" s="126">
        <f t="shared" si="62"/>
        <v>2.6802466E-13</v>
      </c>
      <c r="G88" s="126">
        <f t="shared" si="63"/>
        <v>1.5474184E-13</v>
      </c>
      <c r="H88" s="126">
        <f t="shared" si="64"/>
        <v>0</v>
      </c>
      <c r="I88" s="126">
        <f t="shared" si="65"/>
        <v>0</v>
      </c>
      <c r="J88" s="126">
        <f t="shared" si="66"/>
        <v>1.6323197999999999E-10</v>
      </c>
      <c r="K88" s="126">
        <f t="shared" si="67"/>
        <v>0</v>
      </c>
      <c r="L88" s="126">
        <f t="shared" si="68"/>
        <v>6.9813501000000001E-11</v>
      </c>
      <c r="M88" s="126">
        <f t="shared" si="69"/>
        <v>1.4163311E-10</v>
      </c>
      <c r="N88" s="126">
        <f t="shared" si="70"/>
        <v>1.6274267E-9</v>
      </c>
      <c r="O88" s="126">
        <f t="shared" si="71"/>
        <v>6.4769319000000002E-12</v>
      </c>
      <c r="P88" s="126">
        <f t="shared" si="72"/>
        <v>3.7986142999999998E-10</v>
      </c>
      <c r="Q88" s="126">
        <f t="shared" si="73"/>
        <v>6.5612628999999999E-15</v>
      </c>
      <c r="R88" s="126">
        <f t="shared" si="74"/>
        <v>2.6470609999999998E-7</v>
      </c>
      <c r="S88" s="126">
        <f t="shared" si="75"/>
        <v>5.4434786000000003E-11</v>
      </c>
      <c r="T88" s="126">
        <f t="shared" si="76"/>
        <v>0</v>
      </c>
      <c r="U88" s="126">
        <f t="shared" si="77"/>
        <v>0</v>
      </c>
      <c r="V88" s="126">
        <f t="shared" si="78"/>
        <v>0</v>
      </c>
      <c r="W88" s="126">
        <f t="shared" si="79"/>
        <v>0</v>
      </c>
      <c r="X88" s="38"/>
      <c r="Y88" s="38"/>
      <c r="Z88" s="38"/>
    </row>
    <row r="89" spans="1:26" x14ac:dyDescent="0.35">
      <c r="A89" s="38" t="str">
        <f t="shared" si="59"/>
        <v>Photochemical ozone formation</v>
      </c>
      <c r="B89" s="126">
        <f t="shared" si="80"/>
        <v>4.2159400999999999E-2</v>
      </c>
      <c r="C89" s="126">
        <f t="shared" si="81"/>
        <v>1.3681281E-5</v>
      </c>
      <c r="D89" s="126">
        <f t="shared" si="60"/>
        <v>9.4167703000000005E-6</v>
      </c>
      <c r="E89" s="126">
        <f t="shared" si="61"/>
        <v>5.0329257000000002E-5</v>
      </c>
      <c r="F89" s="126">
        <f t="shared" si="62"/>
        <v>3.0813215000000002E-4</v>
      </c>
      <c r="G89" s="126">
        <f t="shared" si="63"/>
        <v>2.4106293999999999E-4</v>
      </c>
      <c r="H89" s="126">
        <f t="shared" si="64"/>
        <v>0</v>
      </c>
      <c r="I89" s="126">
        <f t="shared" si="65"/>
        <v>0</v>
      </c>
      <c r="J89" s="126">
        <f t="shared" si="66"/>
        <v>3.5064508000000002E-3</v>
      </c>
      <c r="K89" s="126">
        <f t="shared" si="67"/>
        <v>0</v>
      </c>
      <c r="L89" s="126">
        <f t="shared" si="68"/>
        <v>3.0318853000000002E-4</v>
      </c>
      <c r="M89" s="126">
        <f t="shared" si="69"/>
        <v>4.1593693999999998E-5</v>
      </c>
      <c r="N89" s="126">
        <f t="shared" si="70"/>
        <v>2.1103003000000001E-4</v>
      </c>
      <c r="O89" s="126">
        <f t="shared" si="71"/>
        <v>4.8252237000000003E-4</v>
      </c>
      <c r="P89" s="126">
        <f t="shared" si="72"/>
        <v>1.7953158999999999E-3</v>
      </c>
      <c r="Q89" s="126">
        <f t="shared" si="73"/>
        <v>1.1442452000000001E-6</v>
      </c>
      <c r="R89" s="126">
        <f t="shared" si="74"/>
        <v>5.8526013999999997E-4</v>
      </c>
      <c r="S89" s="126">
        <f t="shared" si="75"/>
        <v>3.2224960999999997E-5</v>
      </c>
      <c r="T89" s="126">
        <f t="shared" si="76"/>
        <v>0</v>
      </c>
      <c r="U89" s="126">
        <f t="shared" si="77"/>
        <v>0</v>
      </c>
      <c r="V89" s="126">
        <f t="shared" si="78"/>
        <v>0</v>
      </c>
      <c r="W89" s="126">
        <f t="shared" si="79"/>
        <v>0</v>
      </c>
      <c r="X89" s="38"/>
      <c r="Y89" s="38"/>
      <c r="Z89" s="38"/>
    </row>
    <row r="90" spans="1:26" x14ac:dyDescent="0.35">
      <c r="A90" s="38" t="str">
        <f t="shared" si="59"/>
        <v>Resource use, fossils</v>
      </c>
      <c r="B90" s="126">
        <f t="shared" si="80"/>
        <v>66.679079999999999</v>
      </c>
      <c r="C90" s="126">
        <f t="shared" si="81"/>
        <v>4.7799301000000002E-2</v>
      </c>
      <c r="D90" s="126">
        <f t="shared" si="60"/>
        <v>4.1686715999999999E-2</v>
      </c>
      <c r="E90" s="126">
        <f t="shared" si="61"/>
        <v>0.14414998000000001</v>
      </c>
      <c r="F90" s="126">
        <f t="shared" si="62"/>
        <v>1.7720062000000001</v>
      </c>
      <c r="G90" s="126">
        <f t="shared" si="63"/>
        <v>0.39113213000000002</v>
      </c>
      <c r="H90" s="126">
        <f t="shared" si="64"/>
        <v>0</v>
      </c>
      <c r="I90" s="126">
        <f t="shared" si="65"/>
        <v>0</v>
      </c>
      <c r="J90" s="126">
        <f t="shared" si="66"/>
        <v>11.978928</v>
      </c>
      <c r="K90" s="126">
        <f t="shared" si="67"/>
        <v>0</v>
      </c>
      <c r="L90" s="126">
        <f t="shared" si="68"/>
        <v>3.5177135000000002</v>
      </c>
      <c r="M90" s="126">
        <f t="shared" si="69"/>
        <v>0.13841102</v>
      </c>
      <c r="N90" s="126">
        <f t="shared" si="70"/>
        <v>2.2365773</v>
      </c>
      <c r="O90" s="126">
        <f t="shared" si="71"/>
        <v>2.6714226000000001</v>
      </c>
      <c r="P90" s="126">
        <f t="shared" si="72"/>
        <v>15.45481</v>
      </c>
      <c r="Q90" s="126">
        <f t="shared" si="73"/>
        <v>2.3241783000000002E-3</v>
      </c>
      <c r="R90" s="126">
        <f t="shared" si="74"/>
        <v>4.2229748999999996</v>
      </c>
      <c r="S90" s="126">
        <f t="shared" si="75"/>
        <v>5.7861513999999996</v>
      </c>
      <c r="T90" s="126">
        <f t="shared" si="76"/>
        <v>0</v>
      </c>
      <c r="U90" s="126">
        <f t="shared" si="77"/>
        <v>0</v>
      </c>
      <c r="V90" s="126">
        <f t="shared" si="78"/>
        <v>0</v>
      </c>
      <c r="W90" s="126">
        <f t="shared" si="79"/>
        <v>0</v>
      </c>
      <c r="X90" s="38"/>
      <c r="Y90" s="38"/>
      <c r="Z90" s="38"/>
    </row>
    <row r="91" spans="1:26" x14ac:dyDescent="0.35">
      <c r="A91" s="38" t="str">
        <f t="shared" si="59"/>
        <v>Resource use, minerals and metals</v>
      </c>
      <c r="B91" s="126">
        <f t="shared" si="80"/>
        <v>4.4587568000000002E-7</v>
      </c>
      <c r="C91" s="126">
        <f t="shared" si="81"/>
        <v>3.0830782000000003E-8</v>
      </c>
      <c r="D91" s="126">
        <f t="shared" si="60"/>
        <v>3.6737551000000002E-7</v>
      </c>
      <c r="E91" s="126">
        <f t="shared" si="61"/>
        <v>5.0274598E-7</v>
      </c>
      <c r="F91" s="126">
        <f t="shared" si="62"/>
        <v>5.0107776999999999E-7</v>
      </c>
      <c r="G91" s="126">
        <f t="shared" si="63"/>
        <v>3.2074445E-9</v>
      </c>
      <c r="H91" s="126">
        <f t="shared" si="64"/>
        <v>0</v>
      </c>
      <c r="I91" s="126">
        <f t="shared" si="65"/>
        <v>0</v>
      </c>
      <c r="J91" s="126">
        <f t="shared" si="66"/>
        <v>1.4025805999999999E-7</v>
      </c>
      <c r="K91" s="126">
        <f t="shared" si="67"/>
        <v>0</v>
      </c>
      <c r="L91" s="126">
        <f t="shared" si="68"/>
        <v>4.3270693999999998E-7</v>
      </c>
      <c r="M91" s="126">
        <f t="shared" si="69"/>
        <v>9.2631087000000002E-8</v>
      </c>
      <c r="N91" s="126">
        <f t="shared" si="70"/>
        <v>3.2779608999999997E-8</v>
      </c>
      <c r="O91" s="126">
        <f t="shared" si="71"/>
        <v>8.4594563E-8</v>
      </c>
      <c r="P91" s="126">
        <f t="shared" si="72"/>
        <v>1.5127246000000001E-7</v>
      </c>
      <c r="Q91" s="126">
        <f t="shared" si="73"/>
        <v>2.3391807999999998E-10</v>
      </c>
      <c r="R91" s="126">
        <f t="shared" si="74"/>
        <v>4.1699966000000003E-7</v>
      </c>
      <c r="S91" s="126">
        <f t="shared" si="75"/>
        <v>5.6497947E-8</v>
      </c>
      <c r="T91" s="126">
        <f t="shared" si="76"/>
        <v>0</v>
      </c>
      <c r="U91" s="126">
        <f t="shared" si="77"/>
        <v>0</v>
      </c>
      <c r="V91" s="126">
        <f t="shared" si="78"/>
        <v>0</v>
      </c>
      <c r="W91" s="126">
        <f t="shared" si="79"/>
        <v>0</v>
      </c>
      <c r="X91" s="38"/>
      <c r="Y91" s="38"/>
      <c r="Z91" s="38"/>
    </row>
    <row r="92" spans="1:26" x14ac:dyDescent="0.35">
      <c r="A92" s="38" t="str">
        <f t="shared" si="59"/>
        <v>Water use</v>
      </c>
      <c r="B92" s="126">
        <f t="shared" si="80"/>
        <v>0.32566758000000001</v>
      </c>
      <c r="C92" s="126">
        <f t="shared" si="81"/>
        <v>1.3845023E-3</v>
      </c>
      <c r="D92" s="126">
        <f t="shared" si="60"/>
        <v>1.2117460000000001E-3</v>
      </c>
      <c r="E92" s="126">
        <f t="shared" si="61"/>
        <v>4.0254267000000002E-3</v>
      </c>
      <c r="F92" s="126">
        <f t="shared" si="62"/>
        <v>1.0893394000000001E-3</v>
      </c>
      <c r="G92" s="126">
        <f t="shared" si="63"/>
        <v>1.9522219E-3</v>
      </c>
      <c r="H92" s="126">
        <f t="shared" si="64"/>
        <v>0</v>
      </c>
      <c r="I92" s="126">
        <f t="shared" si="65"/>
        <v>0</v>
      </c>
      <c r="J92" s="126">
        <f t="shared" si="66"/>
        <v>0.16996385</v>
      </c>
      <c r="K92" s="126">
        <f t="shared" si="67"/>
        <v>0</v>
      </c>
      <c r="L92" s="126">
        <f t="shared" si="68"/>
        <v>0.15330845000000001</v>
      </c>
      <c r="M92" s="126">
        <f t="shared" si="69"/>
        <v>1.0510813000000001</v>
      </c>
      <c r="N92" s="126">
        <f t="shared" si="70"/>
        <v>3.7911332999999998E-2</v>
      </c>
      <c r="O92" s="126">
        <f t="shared" si="71"/>
        <v>5.2569519000000002E-2</v>
      </c>
      <c r="P92" s="126">
        <f t="shared" si="72"/>
        <v>0.31883347000000001</v>
      </c>
      <c r="Q92" s="126">
        <f t="shared" si="73"/>
        <v>1.5938643000000001E-5</v>
      </c>
      <c r="R92" s="126">
        <f t="shared" si="74"/>
        <v>0.25770381999999997</v>
      </c>
      <c r="S92" s="126">
        <f t="shared" si="75"/>
        <v>8.9618149999999994E-2</v>
      </c>
      <c r="T92" s="126">
        <f t="shared" si="76"/>
        <v>0</v>
      </c>
      <c r="U92" s="126">
        <f t="shared" si="77"/>
        <v>0</v>
      </c>
      <c r="V92" s="126">
        <f t="shared" si="78"/>
        <v>0</v>
      </c>
      <c r="W92" s="126">
        <f t="shared" si="79"/>
        <v>0</v>
      </c>
      <c r="X92" s="38"/>
      <c r="Y92" s="38"/>
      <c r="Z92" s="38"/>
    </row>
    <row r="93" spans="1:26" x14ac:dyDescent="0.35">
      <c r="A93" s="6"/>
      <c r="B93" s="16"/>
      <c r="C93" s="16"/>
      <c r="D93" s="16"/>
      <c r="E93" s="16"/>
      <c r="F93" s="16"/>
      <c r="G93" s="16"/>
    </row>
    <row r="94" spans="1:26" s="82" customFormat="1" x14ac:dyDescent="0.35">
      <c r="A94" s="15" t="s">
        <v>81</v>
      </c>
      <c r="B94" s="80"/>
      <c r="C94" s="80"/>
      <c r="D94" s="80"/>
      <c r="E94" s="81"/>
      <c r="F94" s="81"/>
    </row>
    <row r="95" spans="1:26" x14ac:dyDescent="0.35">
      <c r="A95" s="5"/>
      <c r="B95" s="5"/>
      <c r="C95" s="5"/>
      <c r="D95" s="5"/>
    </row>
    <row r="96" spans="1:26" s="187" customFormat="1" x14ac:dyDescent="0.35">
      <c r="A96" s="185" t="s">
        <v>21</v>
      </c>
      <c r="B96" s="185" t="s">
        <v>22</v>
      </c>
      <c r="C96" s="185"/>
      <c r="D96" s="185"/>
      <c r="E96" s="186"/>
      <c r="F96" s="186"/>
    </row>
    <row r="97" spans="1:27" s="187" customFormat="1" x14ac:dyDescent="0.35">
      <c r="A97" s="185" t="s">
        <v>23</v>
      </c>
      <c r="B97" s="185" t="s">
        <v>24</v>
      </c>
      <c r="C97" s="185"/>
      <c r="D97" s="185"/>
      <c r="E97" s="186"/>
      <c r="F97" s="186"/>
    </row>
    <row r="98" spans="1:27" s="187" customFormat="1" ht="55.5" customHeight="1" x14ac:dyDescent="0.35">
      <c r="A98" s="185" t="s">
        <v>25</v>
      </c>
      <c r="B98" s="185" t="s">
        <v>65</v>
      </c>
      <c r="C98" s="185"/>
      <c r="D98" s="188"/>
      <c r="E98" s="186"/>
      <c r="F98" s="186"/>
    </row>
    <row r="99" spans="1:27" s="187" customFormat="1" ht="51.45" x14ac:dyDescent="0.35">
      <c r="A99" s="185" t="s">
        <v>27</v>
      </c>
      <c r="B99" s="185" t="s">
        <v>66</v>
      </c>
      <c r="C99" s="185"/>
      <c r="D99" s="188"/>
      <c r="E99" s="186"/>
      <c r="F99" s="186"/>
    </row>
    <row r="100" spans="1:27" s="187" customFormat="1" x14ac:dyDescent="0.35">
      <c r="A100" s="185" t="s">
        <v>29</v>
      </c>
      <c r="B100" s="186" t="s">
        <v>82</v>
      </c>
      <c r="C100" s="186"/>
      <c r="D100" s="188"/>
      <c r="E100" s="186"/>
      <c r="F100" s="186"/>
    </row>
    <row r="101" spans="1:27" s="187" customFormat="1" x14ac:dyDescent="0.35">
      <c r="A101" s="187" t="s">
        <v>31</v>
      </c>
      <c r="B101" s="186" t="s">
        <v>32</v>
      </c>
      <c r="C101" s="186"/>
      <c r="D101" s="188"/>
      <c r="E101" s="186"/>
      <c r="F101" s="186"/>
    </row>
    <row r="102" spans="1:27" s="187" customFormat="1" x14ac:dyDescent="0.35">
      <c r="A102" s="187" t="s">
        <v>33</v>
      </c>
      <c r="B102" s="186" t="s">
        <v>34</v>
      </c>
      <c r="C102" s="186"/>
      <c r="D102" s="188"/>
      <c r="E102" s="186"/>
      <c r="F102" s="186"/>
    </row>
    <row r="103" spans="1:27" s="187" customFormat="1" x14ac:dyDescent="0.35">
      <c r="A103" s="187" t="s">
        <v>37</v>
      </c>
      <c r="B103" s="186" t="s">
        <v>36</v>
      </c>
      <c r="C103" s="186"/>
      <c r="D103" s="188"/>
      <c r="E103" s="186"/>
      <c r="F103" s="186"/>
    </row>
    <row r="104" spans="1:27" s="187" customFormat="1" x14ac:dyDescent="0.35">
      <c r="A104" s="187" t="s">
        <v>38</v>
      </c>
      <c r="B104" s="186" t="s">
        <v>36</v>
      </c>
      <c r="C104" s="186"/>
      <c r="D104" s="188"/>
      <c r="E104" s="186"/>
      <c r="F104" s="186"/>
    </row>
    <row r="105" spans="1:27" s="187" customFormat="1" x14ac:dyDescent="0.35">
      <c r="A105" s="187" t="s">
        <v>39</v>
      </c>
      <c r="B105" s="186" t="s">
        <v>36</v>
      </c>
      <c r="C105" s="186"/>
      <c r="D105" s="188"/>
      <c r="E105" s="186"/>
      <c r="F105" s="186"/>
    </row>
    <row r="106" spans="1:27" s="187" customFormat="1" x14ac:dyDescent="0.35">
      <c r="A106" s="187" t="s">
        <v>40</v>
      </c>
      <c r="B106" s="186" t="s">
        <v>41</v>
      </c>
      <c r="C106" s="186"/>
      <c r="D106" s="186"/>
      <c r="E106" s="186"/>
      <c r="F106" s="186"/>
    </row>
    <row r="107" spans="1:27" s="187" customFormat="1" x14ac:dyDescent="0.35">
      <c r="A107" s="187" t="s">
        <v>42</v>
      </c>
      <c r="B107" s="186" t="s">
        <v>43</v>
      </c>
      <c r="C107" s="186"/>
      <c r="D107" s="186"/>
      <c r="E107" s="186"/>
      <c r="F107" s="186"/>
    </row>
    <row r="108" spans="1:27" s="187" customFormat="1" x14ac:dyDescent="0.35">
      <c r="B108" s="186"/>
      <c r="C108" s="186"/>
      <c r="D108" s="186"/>
      <c r="E108" s="186"/>
      <c r="F108" s="186"/>
    </row>
    <row r="109" spans="1:27" s="187" customFormat="1" ht="84" customHeight="1" x14ac:dyDescent="0.35">
      <c r="A109" s="189" t="s">
        <v>41</v>
      </c>
      <c r="B109" s="190" t="s">
        <v>44</v>
      </c>
      <c r="C109" s="140" t="s">
        <v>45</v>
      </c>
      <c r="D109" s="140" t="s">
        <v>67</v>
      </c>
      <c r="E109" s="140" t="s">
        <v>116</v>
      </c>
      <c r="F109" s="140" t="s">
        <v>117</v>
      </c>
      <c r="G109" s="141" t="s">
        <v>118</v>
      </c>
      <c r="H109" s="141" t="s">
        <v>119</v>
      </c>
      <c r="I109" s="141" t="s">
        <v>120</v>
      </c>
      <c r="J109" s="141" t="s">
        <v>121</v>
      </c>
      <c r="K109" s="141" t="s">
        <v>122</v>
      </c>
      <c r="L109" s="141" t="s">
        <v>123</v>
      </c>
      <c r="M109" s="141" t="s">
        <v>124</v>
      </c>
      <c r="N109" s="141" t="s">
        <v>125</v>
      </c>
      <c r="O109" s="141" t="s">
        <v>126</v>
      </c>
      <c r="P109" s="141" t="s">
        <v>127</v>
      </c>
      <c r="Q109" s="141" t="s">
        <v>128</v>
      </c>
      <c r="R109" s="141" t="s">
        <v>129</v>
      </c>
      <c r="S109" s="141" t="s">
        <v>130</v>
      </c>
      <c r="T109" s="141" t="s">
        <v>131</v>
      </c>
      <c r="U109" s="141" t="s">
        <v>47</v>
      </c>
      <c r="V109" s="183" t="s">
        <v>13</v>
      </c>
      <c r="W109" s="191"/>
      <c r="X109" s="191"/>
      <c r="Y109" s="191"/>
      <c r="Z109" s="191"/>
      <c r="AA109" s="192"/>
    </row>
    <row r="110" spans="1:27" s="187" customFormat="1" x14ac:dyDescent="0.35">
      <c r="A110" s="193" t="s">
        <v>49</v>
      </c>
      <c r="B110" s="194" t="s">
        <v>83</v>
      </c>
      <c r="C110" s="142">
        <v>3.9650433999999998E-2</v>
      </c>
      <c r="D110" s="143">
        <v>0</v>
      </c>
      <c r="E110" s="142">
        <v>3.0491049999999999E-2</v>
      </c>
      <c r="F110" s="143">
        <v>1.9642298000000001E-4</v>
      </c>
      <c r="G110" s="144">
        <v>2.3770363000000001E-5</v>
      </c>
      <c r="H110" s="143">
        <v>7.4463126000000007E-5</v>
      </c>
      <c r="I110" s="143">
        <v>4.3404415000000002E-4</v>
      </c>
      <c r="J110" s="143">
        <v>1.7838912E-4</v>
      </c>
      <c r="K110" s="143">
        <v>0</v>
      </c>
      <c r="L110" s="143">
        <v>0</v>
      </c>
      <c r="M110" s="143">
        <v>3.3436898999999998E-3</v>
      </c>
      <c r="N110" s="143">
        <v>0</v>
      </c>
      <c r="O110" s="143">
        <v>4.2785319000000001E-4</v>
      </c>
      <c r="P110" s="143">
        <v>9.7187129000000003E-5</v>
      </c>
      <c r="Q110" s="143">
        <v>3.9099581000000001E-4</v>
      </c>
      <c r="R110" s="143">
        <v>3.1997200999999998E-4</v>
      </c>
      <c r="S110" s="143">
        <v>3.3425823999999999E-3</v>
      </c>
      <c r="T110" s="143">
        <v>1.2387378999999999E-6</v>
      </c>
      <c r="U110" s="143">
        <v>8.0801212000000005E-4</v>
      </c>
      <c r="V110" s="184">
        <v>-4.7923760000000002E-4</v>
      </c>
      <c r="W110" s="195"/>
      <c r="X110" s="195"/>
      <c r="Y110" s="195"/>
      <c r="Z110" s="195"/>
      <c r="AA110" s="192"/>
    </row>
    <row r="111" spans="1:27" s="187" customFormat="1" x14ac:dyDescent="0.35">
      <c r="A111" s="193" t="s">
        <v>50</v>
      </c>
      <c r="B111" s="194" t="s">
        <v>84</v>
      </c>
      <c r="C111" s="143">
        <v>6.0998840000000003</v>
      </c>
      <c r="D111" s="142">
        <v>0</v>
      </c>
      <c r="E111" s="143">
        <v>2.8044153000000001</v>
      </c>
      <c r="F111" s="143">
        <v>0.22547908</v>
      </c>
      <c r="G111" s="144">
        <v>1.8362607E-3</v>
      </c>
      <c r="H111" s="143">
        <v>2.9372684999999999E-2</v>
      </c>
      <c r="I111" s="143">
        <v>0.16398478</v>
      </c>
      <c r="J111" s="143">
        <v>1.7217086E-2</v>
      </c>
      <c r="K111" s="143">
        <v>0</v>
      </c>
      <c r="L111" s="143">
        <v>0</v>
      </c>
      <c r="M111" s="143">
        <v>0.62050322000000002</v>
      </c>
      <c r="N111" s="143">
        <v>0</v>
      </c>
      <c r="O111" s="143">
        <v>0.16826261000000001</v>
      </c>
      <c r="P111" s="143">
        <v>1.302938E-2</v>
      </c>
      <c r="Q111" s="143">
        <v>0.13197287999999999</v>
      </c>
      <c r="R111" s="143">
        <v>0.17151247999999999</v>
      </c>
      <c r="S111" s="143">
        <v>1.0461028000000001</v>
      </c>
      <c r="T111" s="143">
        <v>1.5743798999999999E-4</v>
      </c>
      <c r="U111" s="143">
        <v>0.70045371000000001</v>
      </c>
      <c r="V111" s="184">
        <v>5.5842445999999997E-3</v>
      </c>
      <c r="W111" s="195"/>
      <c r="X111" s="195"/>
      <c r="Y111" s="195"/>
      <c r="Z111" s="195"/>
      <c r="AA111" s="192"/>
    </row>
    <row r="112" spans="1:27" s="187" customFormat="1" x14ac:dyDescent="0.35">
      <c r="A112" s="193" t="s">
        <v>51</v>
      </c>
      <c r="B112" s="194" t="s">
        <v>85</v>
      </c>
      <c r="C112" s="142">
        <v>74.733767</v>
      </c>
      <c r="D112" s="142">
        <v>0</v>
      </c>
      <c r="E112" s="143">
        <v>47.340280999999997</v>
      </c>
      <c r="F112" s="143">
        <v>6.5586830999999998E-2</v>
      </c>
      <c r="G112" s="144">
        <v>4.4130936000000003E-2</v>
      </c>
      <c r="H112" s="143">
        <v>4.5690953999999999E-2</v>
      </c>
      <c r="I112" s="143">
        <v>0.51951451999999998</v>
      </c>
      <c r="J112" s="143">
        <v>0.27669872000000001</v>
      </c>
      <c r="K112" s="143">
        <v>0</v>
      </c>
      <c r="L112" s="143">
        <v>0</v>
      </c>
      <c r="M112" s="143">
        <v>5.1171866000000001</v>
      </c>
      <c r="N112" s="143">
        <v>0</v>
      </c>
      <c r="O112" s="143">
        <v>1.2735919</v>
      </c>
      <c r="P112" s="143">
        <v>0.21679801000000001</v>
      </c>
      <c r="Q112" s="143">
        <v>0.62005555000000001</v>
      </c>
      <c r="R112" s="143">
        <v>1.9171868999999999</v>
      </c>
      <c r="S112" s="143">
        <v>7.5435546000000002</v>
      </c>
      <c r="T112" s="143">
        <v>1.4003103E-3</v>
      </c>
      <c r="U112" s="143">
        <v>9.7462684999999993</v>
      </c>
      <c r="V112" s="184">
        <v>5.8214761000000004E-3</v>
      </c>
      <c r="W112" s="195"/>
      <c r="X112" s="195"/>
      <c r="Y112" s="195"/>
      <c r="Z112" s="195"/>
      <c r="AA112" s="192"/>
    </row>
    <row r="113" spans="1:27" s="187" customFormat="1" x14ac:dyDescent="0.35">
      <c r="A113" s="193" t="s">
        <v>70</v>
      </c>
      <c r="B113" s="194" t="s">
        <v>86</v>
      </c>
      <c r="C113" s="143">
        <v>7.7876105999999995E-7</v>
      </c>
      <c r="D113" s="143">
        <v>0</v>
      </c>
      <c r="E113" s="143">
        <v>6.6121985999999996E-7</v>
      </c>
      <c r="F113" s="143">
        <v>1.5609985E-9</v>
      </c>
      <c r="G113" s="144">
        <v>2.1247840000000001E-10</v>
      </c>
      <c r="H113" s="143">
        <v>1.4200001999999999E-9</v>
      </c>
      <c r="I113" s="143">
        <v>6.0698200999999997E-9</v>
      </c>
      <c r="J113" s="143">
        <v>3.6879553999999999E-9</v>
      </c>
      <c r="K113" s="143">
        <v>0</v>
      </c>
      <c r="L113" s="143">
        <v>0</v>
      </c>
      <c r="M113" s="143">
        <v>5.7689724E-8</v>
      </c>
      <c r="N113" s="143">
        <v>0</v>
      </c>
      <c r="O113" s="143">
        <v>4.1745657999999999E-9</v>
      </c>
      <c r="P113" s="143">
        <v>1.8091951E-9</v>
      </c>
      <c r="Q113" s="143">
        <v>4.0177023000000002E-9</v>
      </c>
      <c r="R113" s="143">
        <v>3.9650725000000002E-9</v>
      </c>
      <c r="S113" s="143">
        <v>2.8522360000000001E-8</v>
      </c>
      <c r="T113" s="143">
        <v>1.4679167999999999E-11</v>
      </c>
      <c r="U113" s="143">
        <v>9.5160794999999995E-9</v>
      </c>
      <c r="V113" s="184">
        <v>-5.1194348999999999E-9</v>
      </c>
      <c r="W113" s="195"/>
      <c r="X113" s="195"/>
      <c r="Y113" s="195"/>
      <c r="Z113" s="195"/>
      <c r="AA113" s="192"/>
    </row>
    <row r="114" spans="1:27" s="187" customFormat="1" x14ac:dyDescent="0.35">
      <c r="A114" s="193" t="s">
        <v>53</v>
      </c>
      <c r="B114" s="194" t="s">
        <v>87</v>
      </c>
      <c r="C114" s="143">
        <v>1.7946520000000001E-2</v>
      </c>
      <c r="D114" s="142">
        <v>0</v>
      </c>
      <c r="E114" s="143">
        <v>1.4473573999999999E-2</v>
      </c>
      <c r="F114" s="143">
        <v>9.2874516999999993E-6</v>
      </c>
      <c r="G114" s="144">
        <v>3.3582937000000001E-6</v>
      </c>
      <c r="H114" s="143">
        <v>1.5857116000000001E-5</v>
      </c>
      <c r="I114" s="143">
        <v>9.4639050999999999E-5</v>
      </c>
      <c r="J114" s="143">
        <v>8.4600619000000003E-5</v>
      </c>
      <c r="K114" s="143">
        <v>0</v>
      </c>
      <c r="L114" s="143">
        <v>0</v>
      </c>
      <c r="M114" s="143">
        <v>1.2102587999999999E-3</v>
      </c>
      <c r="N114" s="143">
        <v>0</v>
      </c>
      <c r="O114" s="143">
        <v>8.5643212999999996E-5</v>
      </c>
      <c r="P114" s="143">
        <v>4.2740448000000002E-4</v>
      </c>
      <c r="Q114" s="143">
        <v>7.7572799000000001E-5</v>
      </c>
      <c r="R114" s="143">
        <v>1.3291067000000001E-4</v>
      </c>
      <c r="S114" s="143">
        <v>5.4989215000000001E-4</v>
      </c>
      <c r="T114" s="143">
        <v>4.8552253000000004E-7</v>
      </c>
      <c r="U114" s="143">
        <v>6.4685521999999999E-4</v>
      </c>
      <c r="V114" s="184">
        <v>1.3418153999999999E-4</v>
      </c>
      <c r="W114" s="195"/>
      <c r="X114" s="195"/>
      <c r="Y114" s="195"/>
      <c r="Z114" s="195"/>
      <c r="AA114" s="192"/>
    </row>
    <row r="115" spans="1:27" s="187" customFormat="1" x14ac:dyDescent="0.35">
      <c r="A115" s="193" t="s">
        <v>54</v>
      </c>
      <c r="B115" s="194" t="s">
        <v>88</v>
      </c>
      <c r="C115" s="143">
        <v>1.3237429E-4</v>
      </c>
      <c r="D115" s="143">
        <v>0</v>
      </c>
      <c r="E115" s="143">
        <v>3.1845074E-5</v>
      </c>
      <c r="F115" s="143">
        <v>2.5659780000000002E-7</v>
      </c>
      <c r="G115" s="144">
        <v>4.8252935999999999E-6</v>
      </c>
      <c r="H115" s="143">
        <v>2.209532E-8</v>
      </c>
      <c r="I115" s="143">
        <v>2.7227580000000001E-7</v>
      </c>
      <c r="J115" s="143">
        <v>1.8623393999999999E-7</v>
      </c>
      <c r="K115" s="143">
        <v>0</v>
      </c>
      <c r="L115" s="143">
        <v>0</v>
      </c>
      <c r="M115" s="143">
        <v>2.9968832000000001E-6</v>
      </c>
      <c r="N115" s="143">
        <v>0</v>
      </c>
      <c r="O115" s="143">
        <v>7.7011746000000002E-6</v>
      </c>
      <c r="P115" s="143">
        <v>4.1259462999999999E-5</v>
      </c>
      <c r="Q115" s="143">
        <v>1.0477818E-6</v>
      </c>
      <c r="R115" s="143">
        <v>1.9924826E-6</v>
      </c>
      <c r="S115" s="143">
        <v>1.4947806999999999E-6</v>
      </c>
      <c r="T115" s="143">
        <v>7.6812118000000001E-10</v>
      </c>
      <c r="U115" s="143">
        <v>1.0703832999999999E-5</v>
      </c>
      <c r="V115" s="184">
        <v>2.7769555999999999E-5</v>
      </c>
      <c r="W115" s="195"/>
      <c r="X115" s="195"/>
      <c r="Y115" s="195"/>
      <c r="Z115" s="195"/>
      <c r="AA115" s="192"/>
    </row>
    <row r="116" spans="1:27" s="187" customFormat="1" x14ac:dyDescent="0.35">
      <c r="A116" s="193" t="s">
        <v>55</v>
      </c>
      <c r="B116" s="194" t="s">
        <v>89</v>
      </c>
      <c r="C116" s="143">
        <v>0.18884886000000001</v>
      </c>
      <c r="D116" s="143">
        <v>0</v>
      </c>
      <c r="E116" s="143">
        <v>0.16066577000000001</v>
      </c>
      <c r="F116" s="143">
        <v>7.9684961000000003E-4</v>
      </c>
      <c r="G116" s="144">
        <v>3.9034898000000002E-5</v>
      </c>
      <c r="H116" s="143">
        <v>1.7723722E-4</v>
      </c>
      <c r="I116" s="143">
        <v>1.0145913999999999E-3</v>
      </c>
      <c r="J116" s="143">
        <v>9.3923928999999995E-4</v>
      </c>
      <c r="K116" s="143">
        <v>0</v>
      </c>
      <c r="L116" s="143">
        <v>0</v>
      </c>
      <c r="M116" s="143">
        <v>1.3309467E-2</v>
      </c>
      <c r="N116" s="143">
        <v>0</v>
      </c>
      <c r="O116" s="143">
        <v>9.3818612999999995E-4</v>
      </c>
      <c r="P116" s="143">
        <v>1.7593549E-4</v>
      </c>
      <c r="Q116" s="143">
        <v>7.8205094999999995E-4</v>
      </c>
      <c r="R116" s="143">
        <v>1.3455288E-3</v>
      </c>
      <c r="S116" s="143">
        <v>6.0767056000000002E-3</v>
      </c>
      <c r="T116" s="143">
        <v>5.3674699000000004E-6</v>
      </c>
      <c r="U116" s="143">
        <v>2.8269339000000001E-3</v>
      </c>
      <c r="V116" s="184">
        <v>-2.4403000999999999E-4</v>
      </c>
      <c r="W116" s="195"/>
      <c r="X116" s="195"/>
      <c r="Y116" s="195"/>
      <c r="Z116" s="195"/>
      <c r="AA116" s="192"/>
    </row>
    <row r="117" spans="1:27" s="187" customFormat="1" x14ac:dyDescent="0.35">
      <c r="A117" s="193" t="s">
        <v>56</v>
      </c>
      <c r="B117" s="194" t="s">
        <v>90</v>
      </c>
      <c r="C117" s="143">
        <v>2.1174202E-9</v>
      </c>
      <c r="D117" s="143">
        <v>0</v>
      </c>
      <c r="E117" s="143">
        <v>9.5765650999999994E-10</v>
      </c>
      <c r="F117" s="143">
        <v>1.3061079000000001E-11</v>
      </c>
      <c r="G117" s="144">
        <v>3.2197907E-12</v>
      </c>
      <c r="H117" s="143">
        <v>4.9746490000000002E-12</v>
      </c>
      <c r="I117" s="143">
        <v>2.0682120000000001E-10</v>
      </c>
      <c r="J117" s="143">
        <v>5.6817744E-12</v>
      </c>
      <c r="K117" s="143">
        <v>0</v>
      </c>
      <c r="L117" s="143">
        <v>0</v>
      </c>
      <c r="M117" s="143">
        <v>1.3564362000000001E-10</v>
      </c>
      <c r="N117" s="143">
        <v>0</v>
      </c>
      <c r="O117" s="143">
        <v>4.9638463000000001E-11</v>
      </c>
      <c r="P117" s="143">
        <v>1.7051796000000001E-11</v>
      </c>
      <c r="Q117" s="143">
        <v>2.1379742999999998E-11</v>
      </c>
      <c r="R117" s="143">
        <v>5.3342324999999998E-11</v>
      </c>
      <c r="S117" s="143">
        <v>5.8855455E-10</v>
      </c>
      <c r="T117" s="143">
        <v>4.8752051999999997E-14</v>
      </c>
      <c r="U117" s="143">
        <v>7.4453583000000006E-11</v>
      </c>
      <c r="V117" s="184">
        <v>-1.4107661000000001E-11</v>
      </c>
      <c r="W117" s="195"/>
      <c r="X117" s="195"/>
      <c r="Y117" s="195"/>
      <c r="Z117" s="195"/>
      <c r="AA117" s="192"/>
    </row>
    <row r="118" spans="1:27" s="187" customFormat="1" x14ac:dyDescent="0.35">
      <c r="A118" s="193" t="s">
        <v>57</v>
      </c>
      <c r="B118" s="194" t="s">
        <v>90</v>
      </c>
      <c r="C118" s="143">
        <v>5.4491173999999997E-8</v>
      </c>
      <c r="D118" s="143">
        <v>0</v>
      </c>
      <c r="E118" s="143">
        <v>3.1899546000000002E-8</v>
      </c>
      <c r="F118" s="143">
        <v>6.8699159000000005E-11</v>
      </c>
      <c r="G118" s="144">
        <v>1.8384857000000001E-10</v>
      </c>
      <c r="H118" s="143">
        <v>6.9096018999999998E-10</v>
      </c>
      <c r="I118" s="143">
        <v>8.4666108E-10</v>
      </c>
      <c r="J118" s="143">
        <v>1.8698619E-10</v>
      </c>
      <c r="K118" s="143">
        <v>0</v>
      </c>
      <c r="L118" s="143">
        <v>0</v>
      </c>
      <c r="M118" s="143">
        <v>3.5691917999999999E-9</v>
      </c>
      <c r="N118" s="143">
        <v>0</v>
      </c>
      <c r="O118" s="143">
        <v>8.7183781000000003E-10</v>
      </c>
      <c r="P118" s="143">
        <v>1.7420589E-10</v>
      </c>
      <c r="Q118" s="143">
        <v>4.3380460000000001E-10</v>
      </c>
      <c r="R118" s="143">
        <v>2.0533749999999998E-9</v>
      </c>
      <c r="S118" s="143">
        <v>9.6687676000000008E-9</v>
      </c>
      <c r="T118" s="143">
        <v>9.3762005000000003E-13</v>
      </c>
      <c r="U118" s="143">
        <v>1.9602535E-9</v>
      </c>
      <c r="V118" s="184">
        <v>1.882099E-9</v>
      </c>
      <c r="W118" s="195"/>
      <c r="X118" s="195"/>
      <c r="Y118" s="195"/>
      <c r="Z118" s="195"/>
      <c r="AA118" s="192"/>
    </row>
    <row r="119" spans="1:27" s="187" customFormat="1" x14ac:dyDescent="0.35">
      <c r="A119" s="193" t="s">
        <v>58</v>
      </c>
      <c r="B119" s="194" t="s">
        <v>91</v>
      </c>
      <c r="C119" s="143">
        <v>0.34980394999999997</v>
      </c>
      <c r="D119" s="142">
        <v>0</v>
      </c>
      <c r="E119" s="143">
        <v>1.9292475999999999E-2</v>
      </c>
      <c r="F119" s="143">
        <v>1.1343897999999999E-4</v>
      </c>
      <c r="G119" s="144">
        <v>1.3625355E-4</v>
      </c>
      <c r="H119" s="143">
        <v>6.4873068999999998E-4</v>
      </c>
      <c r="I119" s="143">
        <v>2.9803208000000001E-3</v>
      </c>
      <c r="J119" s="143">
        <v>1.1425839E-4</v>
      </c>
      <c r="K119" s="143">
        <v>0</v>
      </c>
      <c r="L119" s="143">
        <v>0</v>
      </c>
      <c r="M119" s="143">
        <v>0.18593224999999999</v>
      </c>
      <c r="N119" s="143">
        <v>0</v>
      </c>
      <c r="O119" s="143">
        <v>2.0531152E-2</v>
      </c>
      <c r="P119" s="143">
        <v>6.6923967999999996E-4</v>
      </c>
      <c r="Q119" s="143">
        <v>5.4585425E-2</v>
      </c>
      <c r="R119" s="143">
        <v>-8.0415165999999996E-3</v>
      </c>
      <c r="S119" s="143">
        <v>8.5544205999999998E-2</v>
      </c>
      <c r="T119" s="143">
        <v>8.5196956000000001E-6</v>
      </c>
      <c r="U119" s="143">
        <v>5.5713327E-2</v>
      </c>
      <c r="V119" s="184">
        <v>-6.8424135999999997E-2</v>
      </c>
      <c r="W119" s="195"/>
      <c r="X119" s="195"/>
      <c r="Y119" s="195"/>
      <c r="Z119" s="195"/>
      <c r="AA119" s="192"/>
    </row>
    <row r="120" spans="1:27" s="187" customFormat="1" x14ac:dyDescent="0.35">
      <c r="A120" s="193" t="s">
        <v>59</v>
      </c>
      <c r="B120" s="194" t="s">
        <v>69</v>
      </c>
      <c r="C120" s="143">
        <v>78.726242999999997</v>
      </c>
      <c r="D120" s="142">
        <v>0</v>
      </c>
      <c r="E120" s="143">
        <v>36.217247999999998</v>
      </c>
      <c r="F120" s="143">
        <v>4.1946765999999998E-3</v>
      </c>
      <c r="G120" s="144">
        <v>9.0586342000000004E-3</v>
      </c>
      <c r="H120" s="143">
        <v>3.1651339000000001E-2</v>
      </c>
      <c r="I120" s="143">
        <v>0.64986299999999997</v>
      </c>
      <c r="J120" s="143">
        <v>0.21328316</v>
      </c>
      <c r="K120" s="143">
        <v>0</v>
      </c>
      <c r="L120" s="143">
        <v>0</v>
      </c>
      <c r="M120" s="143">
        <v>4.2722530000000001</v>
      </c>
      <c r="N120" s="143">
        <v>0</v>
      </c>
      <c r="O120" s="143">
        <v>0.29515090999999999</v>
      </c>
      <c r="P120" s="143">
        <v>0.16062526999999999</v>
      </c>
      <c r="Q120" s="143">
        <v>0.52814945000000002</v>
      </c>
      <c r="R120" s="143">
        <v>22.961252000000002</v>
      </c>
      <c r="S120" s="143">
        <v>0.55013586000000003</v>
      </c>
      <c r="T120" s="143">
        <v>1.0694402999999999E-3</v>
      </c>
      <c r="U120" s="143">
        <v>12.859621000000001</v>
      </c>
      <c r="V120" s="184">
        <v>-2.7313282000000001E-2</v>
      </c>
      <c r="W120" s="195"/>
      <c r="X120" s="195"/>
      <c r="Y120" s="195"/>
      <c r="Z120" s="195"/>
      <c r="AA120" s="192"/>
    </row>
    <row r="121" spans="1:27" s="187" customFormat="1" x14ac:dyDescent="0.35">
      <c r="A121" s="193" t="s">
        <v>60</v>
      </c>
      <c r="B121" s="194" t="s">
        <v>92</v>
      </c>
      <c r="C121" s="143">
        <v>4.3845097000000002E-6</v>
      </c>
      <c r="D121" s="143">
        <v>0</v>
      </c>
      <c r="E121" s="143">
        <v>2.8053876000000001E-11</v>
      </c>
      <c r="F121" s="143">
        <v>4.1168216999999996E-6</v>
      </c>
      <c r="G121" s="144">
        <v>6.3177280000000005E-10</v>
      </c>
      <c r="H121" s="143">
        <v>5.9468260000000003E-13</v>
      </c>
      <c r="I121" s="143">
        <v>2.6802466E-13</v>
      </c>
      <c r="J121" s="143">
        <v>1.5474184E-13</v>
      </c>
      <c r="K121" s="143">
        <v>0</v>
      </c>
      <c r="L121" s="143">
        <v>0</v>
      </c>
      <c r="M121" s="143">
        <v>1.6323197999999999E-10</v>
      </c>
      <c r="N121" s="143">
        <v>0</v>
      </c>
      <c r="O121" s="143">
        <v>6.9813501000000001E-11</v>
      </c>
      <c r="P121" s="143">
        <v>1.4163311E-10</v>
      </c>
      <c r="Q121" s="143">
        <v>1.6274267E-9</v>
      </c>
      <c r="R121" s="143">
        <v>-6.4769319000000002E-12</v>
      </c>
      <c r="S121" s="143">
        <v>3.7986142999999998E-10</v>
      </c>
      <c r="T121" s="143">
        <v>6.5612628999999999E-15</v>
      </c>
      <c r="U121" s="143">
        <v>2.6470609999999998E-7</v>
      </c>
      <c r="V121" s="184">
        <v>-5.4434786000000003E-11</v>
      </c>
      <c r="W121" s="195"/>
      <c r="X121" s="195"/>
      <c r="Y121" s="195"/>
      <c r="Z121" s="195"/>
      <c r="AA121" s="192"/>
    </row>
    <row r="122" spans="1:27" s="187" customFormat="1" x14ac:dyDescent="0.35">
      <c r="A122" s="193" t="s">
        <v>61</v>
      </c>
      <c r="B122" s="194" t="s">
        <v>93</v>
      </c>
      <c r="C122" s="142">
        <v>4.9676304999999997E-2</v>
      </c>
      <c r="D122" s="143">
        <v>0</v>
      </c>
      <c r="E122" s="143">
        <v>4.2159400999999999E-2</v>
      </c>
      <c r="F122" s="143">
        <v>1.3681281E-5</v>
      </c>
      <c r="G122" s="144">
        <v>9.4167703000000005E-6</v>
      </c>
      <c r="H122" s="143">
        <v>5.0329257000000002E-5</v>
      </c>
      <c r="I122" s="143">
        <v>3.0813215000000002E-4</v>
      </c>
      <c r="J122" s="143">
        <v>2.4106293999999999E-4</v>
      </c>
      <c r="K122" s="143">
        <v>0</v>
      </c>
      <c r="L122" s="143">
        <v>0</v>
      </c>
      <c r="M122" s="143">
        <v>3.5064508000000002E-3</v>
      </c>
      <c r="N122" s="143">
        <v>0</v>
      </c>
      <c r="O122" s="143">
        <v>3.0318853000000002E-4</v>
      </c>
      <c r="P122" s="143">
        <v>4.1593693999999998E-5</v>
      </c>
      <c r="Q122" s="143">
        <v>2.1103003000000001E-4</v>
      </c>
      <c r="R122" s="143">
        <v>4.8252237000000003E-4</v>
      </c>
      <c r="S122" s="143">
        <v>1.7953158999999999E-3</v>
      </c>
      <c r="T122" s="143">
        <v>1.1442452000000001E-6</v>
      </c>
      <c r="U122" s="143">
        <v>5.8526013999999997E-4</v>
      </c>
      <c r="V122" s="184">
        <v>-3.2224960999999997E-5</v>
      </c>
      <c r="W122" s="195"/>
      <c r="X122" s="195"/>
      <c r="Y122" s="195"/>
      <c r="Z122" s="195"/>
      <c r="AA122" s="192"/>
    </row>
    <row r="123" spans="1:27" s="187" customFormat="1" x14ac:dyDescent="0.35">
      <c r="A123" s="193" t="s">
        <v>62</v>
      </c>
      <c r="B123" s="194" t="s">
        <v>94</v>
      </c>
      <c r="C123" s="142">
        <v>103.51286</v>
      </c>
      <c r="D123" s="142">
        <v>0</v>
      </c>
      <c r="E123" s="142">
        <v>66.679079999999999</v>
      </c>
      <c r="F123" s="143">
        <v>4.7799301000000002E-2</v>
      </c>
      <c r="G123" s="145">
        <v>4.1686715999999999E-2</v>
      </c>
      <c r="H123" s="143">
        <v>0.14414998000000001</v>
      </c>
      <c r="I123" s="143">
        <v>1.7720062000000001</v>
      </c>
      <c r="J123" s="143">
        <v>0.39113213000000002</v>
      </c>
      <c r="K123" s="143">
        <v>0</v>
      </c>
      <c r="L123" s="143">
        <v>0</v>
      </c>
      <c r="M123" s="143">
        <v>11.978928</v>
      </c>
      <c r="N123" s="143">
        <v>0</v>
      </c>
      <c r="O123" s="143">
        <v>3.5177135000000002</v>
      </c>
      <c r="P123" s="143">
        <v>0.13841102</v>
      </c>
      <c r="Q123" s="143">
        <v>2.2365773</v>
      </c>
      <c r="R123" s="143">
        <v>2.6714226000000001</v>
      </c>
      <c r="S123" s="143">
        <v>15.45481</v>
      </c>
      <c r="T123" s="143">
        <v>2.3241783000000002E-3</v>
      </c>
      <c r="U123" s="143">
        <v>4.2229748999999996</v>
      </c>
      <c r="V123" s="184">
        <v>-5.7861513999999996</v>
      </c>
      <c r="W123" s="195"/>
      <c r="X123" s="195"/>
      <c r="Y123" s="195"/>
      <c r="Z123" s="195"/>
      <c r="AA123" s="192"/>
    </row>
    <row r="124" spans="1:27" s="187" customFormat="1" x14ac:dyDescent="0.35">
      <c r="A124" s="193" t="s">
        <v>63</v>
      </c>
      <c r="B124" s="194" t="s">
        <v>95</v>
      </c>
      <c r="C124" s="143">
        <v>3.2590873999999999E-6</v>
      </c>
      <c r="D124" s="143">
        <v>0</v>
      </c>
      <c r="E124" s="143">
        <v>4.4587568000000002E-7</v>
      </c>
      <c r="F124" s="143">
        <v>3.0830782000000003E-8</v>
      </c>
      <c r="G124" s="144">
        <v>3.6737551000000002E-7</v>
      </c>
      <c r="H124" s="143">
        <v>5.0274598E-7</v>
      </c>
      <c r="I124" s="143">
        <v>5.0107776999999999E-7</v>
      </c>
      <c r="J124" s="143">
        <v>3.2074445E-9</v>
      </c>
      <c r="K124" s="143">
        <v>0</v>
      </c>
      <c r="L124" s="143">
        <v>0</v>
      </c>
      <c r="M124" s="143">
        <v>1.4025805999999999E-7</v>
      </c>
      <c r="N124" s="143">
        <v>0</v>
      </c>
      <c r="O124" s="143">
        <v>4.3270693999999998E-7</v>
      </c>
      <c r="P124" s="143">
        <v>9.2631087000000002E-8</v>
      </c>
      <c r="Q124" s="143">
        <v>3.2779608999999997E-8</v>
      </c>
      <c r="R124" s="143">
        <v>8.4594563E-8</v>
      </c>
      <c r="S124" s="143">
        <v>1.5127246000000001E-7</v>
      </c>
      <c r="T124" s="143">
        <v>2.3391807999999998E-10</v>
      </c>
      <c r="U124" s="143">
        <v>4.1699966000000003E-7</v>
      </c>
      <c r="V124" s="184">
        <v>5.6497947E-8</v>
      </c>
      <c r="W124" s="195"/>
      <c r="X124" s="195"/>
      <c r="Y124" s="195"/>
      <c r="Z124" s="195"/>
      <c r="AA124" s="192"/>
    </row>
    <row r="125" spans="1:27" s="187" customFormat="1" x14ac:dyDescent="0.35">
      <c r="A125" s="193" t="s">
        <v>64</v>
      </c>
      <c r="B125" s="194" t="s">
        <v>96</v>
      </c>
      <c r="C125" s="143">
        <v>2.4641579999999998</v>
      </c>
      <c r="D125" s="142">
        <v>0</v>
      </c>
      <c r="E125" s="143">
        <v>0.32566758000000001</v>
      </c>
      <c r="F125" s="143">
        <v>1.3845023E-3</v>
      </c>
      <c r="G125" s="144">
        <v>1.2117460000000001E-3</v>
      </c>
      <c r="H125" s="143">
        <v>4.0254267000000002E-3</v>
      </c>
      <c r="I125" s="143">
        <v>-1.0893394000000001E-3</v>
      </c>
      <c r="J125" s="143">
        <v>1.9522219E-3</v>
      </c>
      <c r="K125" s="143">
        <v>0</v>
      </c>
      <c r="L125" s="143">
        <v>0</v>
      </c>
      <c r="M125" s="143">
        <v>0.16996385</v>
      </c>
      <c r="N125" s="143">
        <v>0</v>
      </c>
      <c r="O125" s="143">
        <v>0.15330845000000001</v>
      </c>
      <c r="P125" s="143">
        <v>1.0510813000000001</v>
      </c>
      <c r="Q125" s="143">
        <v>3.7911332999999998E-2</v>
      </c>
      <c r="R125" s="143">
        <v>5.2569519000000002E-2</v>
      </c>
      <c r="S125" s="143">
        <v>0.31883347000000001</v>
      </c>
      <c r="T125" s="143">
        <v>1.5938643000000001E-5</v>
      </c>
      <c r="U125" s="143">
        <v>0.25770381999999997</v>
      </c>
      <c r="V125" s="184">
        <v>8.9618149999999994E-2</v>
      </c>
      <c r="W125" s="195"/>
      <c r="X125" s="195"/>
      <c r="Y125" s="195"/>
      <c r="Z125" s="195"/>
      <c r="AA125" s="192"/>
    </row>
    <row r="126" spans="1:27" s="192" customFormat="1" x14ac:dyDescent="0.35">
      <c r="B126" s="196"/>
      <c r="C126" s="195"/>
      <c r="D126" s="196"/>
      <c r="E126" s="195"/>
      <c r="F126" s="195"/>
      <c r="G126" s="197"/>
      <c r="H126" s="195"/>
      <c r="I126" s="195"/>
      <c r="J126" s="195"/>
      <c r="K126" s="195"/>
      <c r="L126" s="195"/>
      <c r="M126" s="195"/>
      <c r="N126" s="195"/>
      <c r="O126" s="195"/>
      <c r="P126" s="195"/>
      <c r="Q126" s="195"/>
      <c r="R126" s="195"/>
      <c r="S126" s="195"/>
      <c r="T126" s="195"/>
      <c r="U126" s="195"/>
      <c r="V126" s="195"/>
      <c r="W126" s="195"/>
      <c r="X126" s="195"/>
      <c r="Y126" s="195"/>
      <c r="Z126" s="195"/>
    </row>
    <row r="127" spans="1:27" s="179" customFormat="1" x14ac:dyDescent="0.35">
      <c r="B127" s="180"/>
      <c r="C127" s="181"/>
      <c r="D127" s="180"/>
      <c r="E127" s="181"/>
      <c r="F127" s="181"/>
      <c r="G127" s="182"/>
      <c r="H127" s="181"/>
      <c r="I127" s="181"/>
      <c r="J127" s="181"/>
      <c r="K127" s="181"/>
      <c r="L127" s="181"/>
      <c r="M127" s="181"/>
      <c r="N127" s="181"/>
      <c r="O127" s="181"/>
      <c r="P127" s="181"/>
      <c r="Q127" s="181"/>
      <c r="R127" s="181"/>
      <c r="S127" s="181"/>
      <c r="T127" s="181"/>
      <c r="U127" s="181"/>
      <c r="V127" s="181"/>
      <c r="W127" s="181"/>
      <c r="X127" s="181"/>
      <c r="Y127" s="181"/>
      <c r="Z127" s="181"/>
    </row>
    <row r="128" spans="1:27" s="179" customFormat="1" x14ac:dyDescent="0.35">
      <c r="B128" s="180"/>
      <c r="C128" s="181"/>
      <c r="D128" s="180"/>
      <c r="E128" s="181"/>
      <c r="F128" s="181"/>
      <c r="G128" s="182"/>
      <c r="H128" s="181"/>
      <c r="I128" s="181"/>
      <c r="J128" s="181"/>
      <c r="K128" s="181"/>
      <c r="L128" s="181"/>
      <c r="M128" s="181"/>
      <c r="N128" s="181"/>
      <c r="O128" s="181"/>
      <c r="P128" s="181"/>
      <c r="Q128" s="181"/>
      <c r="R128" s="181"/>
      <c r="S128" s="181"/>
      <c r="T128" s="181"/>
      <c r="U128" s="181"/>
      <c r="V128" s="181"/>
      <c r="W128" s="181"/>
      <c r="X128" s="181"/>
      <c r="Y128" s="181"/>
      <c r="Z128" s="181"/>
    </row>
    <row r="129" spans="2:26" s="179" customFormat="1" x14ac:dyDescent="0.35">
      <c r="B129" s="180"/>
      <c r="C129" s="181"/>
      <c r="D129" s="180"/>
      <c r="E129" s="181"/>
      <c r="F129" s="181"/>
      <c r="G129" s="182"/>
      <c r="H129" s="181"/>
      <c r="I129" s="181"/>
      <c r="J129" s="181"/>
      <c r="K129" s="181"/>
      <c r="L129" s="181"/>
      <c r="M129" s="181"/>
      <c r="N129" s="181"/>
      <c r="O129" s="181"/>
      <c r="P129" s="181"/>
      <c r="Q129" s="181"/>
      <c r="R129" s="181"/>
      <c r="S129" s="181"/>
      <c r="T129" s="181"/>
      <c r="U129" s="181"/>
      <c r="V129" s="181"/>
      <c r="W129" s="181"/>
      <c r="X129" s="181"/>
      <c r="Y129" s="181"/>
      <c r="Z129" s="181"/>
    </row>
    <row r="130" spans="2:26" s="179" customFormat="1" x14ac:dyDescent="0.35">
      <c r="B130" s="180"/>
      <c r="C130" s="181"/>
      <c r="D130" s="180"/>
      <c r="E130" s="181"/>
      <c r="F130" s="181"/>
      <c r="G130" s="182"/>
      <c r="H130" s="181"/>
      <c r="I130" s="181"/>
      <c r="J130" s="181"/>
      <c r="K130" s="181"/>
      <c r="L130" s="181"/>
      <c r="M130" s="181"/>
      <c r="N130" s="181"/>
      <c r="O130" s="181"/>
      <c r="P130" s="181"/>
      <c r="Q130" s="181"/>
      <c r="R130" s="181"/>
      <c r="S130" s="181"/>
      <c r="T130" s="181"/>
      <c r="U130" s="181"/>
      <c r="V130" s="181"/>
      <c r="W130" s="181"/>
      <c r="X130" s="181"/>
      <c r="Y130" s="181"/>
      <c r="Z130" s="181"/>
    </row>
    <row r="131" spans="2:26" s="179" customFormat="1" x14ac:dyDescent="0.35">
      <c r="B131" s="180"/>
      <c r="C131" s="181"/>
      <c r="D131" s="180"/>
      <c r="E131" s="181"/>
      <c r="F131" s="181"/>
      <c r="G131" s="182"/>
      <c r="H131" s="181"/>
      <c r="I131" s="181"/>
      <c r="J131" s="181"/>
      <c r="K131" s="181"/>
      <c r="L131" s="181"/>
      <c r="M131" s="181"/>
      <c r="N131" s="181"/>
      <c r="O131" s="181"/>
      <c r="P131" s="181"/>
      <c r="Q131" s="181"/>
      <c r="R131" s="181"/>
      <c r="S131" s="181"/>
      <c r="T131" s="181"/>
      <c r="U131" s="181"/>
      <c r="V131" s="181"/>
      <c r="W131" s="181"/>
      <c r="X131" s="181"/>
      <c r="Y131" s="181"/>
      <c r="Z131" s="181"/>
    </row>
    <row r="132" spans="2:26" s="179" customFormat="1" x14ac:dyDescent="0.35">
      <c r="B132" s="180"/>
      <c r="C132" s="181"/>
      <c r="D132" s="180"/>
      <c r="E132" s="181"/>
      <c r="F132" s="181"/>
      <c r="G132" s="182"/>
      <c r="H132" s="181"/>
      <c r="I132" s="181"/>
      <c r="J132" s="181"/>
      <c r="K132" s="181"/>
      <c r="L132" s="181"/>
      <c r="M132" s="181"/>
      <c r="N132" s="181"/>
      <c r="O132" s="181"/>
      <c r="P132" s="181"/>
      <c r="Q132" s="181"/>
      <c r="R132" s="181"/>
      <c r="S132" s="181"/>
      <c r="T132" s="181"/>
      <c r="U132" s="181"/>
      <c r="V132" s="181"/>
      <c r="W132" s="181"/>
      <c r="X132" s="181"/>
      <c r="Y132" s="181"/>
      <c r="Z132" s="181"/>
    </row>
    <row r="133" spans="2:26" s="179" customFormat="1" x14ac:dyDescent="0.35">
      <c r="B133" s="180"/>
      <c r="C133" s="181"/>
      <c r="D133" s="180"/>
      <c r="E133" s="180"/>
      <c r="F133" s="180"/>
      <c r="H133" s="181"/>
      <c r="I133" s="181"/>
      <c r="J133" s="181"/>
      <c r="K133" s="181"/>
      <c r="L133" s="181"/>
      <c r="M133" s="181"/>
      <c r="N133" s="181"/>
      <c r="O133" s="181"/>
      <c r="P133" s="181"/>
      <c r="Q133" s="181"/>
      <c r="R133" s="181"/>
      <c r="S133" s="181"/>
      <c r="T133" s="181"/>
      <c r="U133" s="181"/>
      <c r="V133" s="181"/>
      <c r="W133" s="181"/>
      <c r="X133" s="181"/>
      <c r="Y133" s="181"/>
      <c r="Z133" s="181"/>
    </row>
    <row r="134" spans="2:26" s="179" customFormat="1" x14ac:dyDescent="0.35">
      <c r="B134" s="180"/>
      <c r="C134" s="181"/>
      <c r="D134" s="180"/>
      <c r="E134" s="181"/>
      <c r="F134" s="181"/>
      <c r="G134" s="182"/>
      <c r="H134" s="181"/>
      <c r="I134" s="181"/>
      <c r="J134" s="181"/>
      <c r="K134" s="181"/>
      <c r="L134" s="181"/>
      <c r="M134" s="181"/>
      <c r="N134" s="181"/>
      <c r="O134" s="181"/>
      <c r="P134" s="181"/>
      <c r="Q134" s="181"/>
      <c r="R134" s="181"/>
      <c r="S134" s="181"/>
      <c r="T134" s="181"/>
      <c r="U134" s="181"/>
      <c r="V134" s="181"/>
      <c r="W134" s="181"/>
      <c r="X134" s="181"/>
      <c r="Y134" s="181"/>
      <c r="Z134" s="181"/>
    </row>
    <row r="135" spans="2:26" s="179" customFormat="1" x14ac:dyDescent="0.35">
      <c r="B135" s="180"/>
      <c r="C135" s="181"/>
      <c r="D135" s="180"/>
      <c r="E135" s="180"/>
      <c r="F135" s="181"/>
      <c r="H135" s="181"/>
      <c r="I135" s="181"/>
      <c r="J135" s="181"/>
      <c r="K135" s="181"/>
      <c r="L135" s="181"/>
      <c r="M135" s="181"/>
      <c r="N135" s="181"/>
      <c r="O135" s="181"/>
      <c r="P135" s="181"/>
      <c r="Q135" s="181"/>
      <c r="R135" s="181"/>
      <c r="S135" s="181"/>
      <c r="T135" s="181"/>
      <c r="U135" s="181"/>
      <c r="V135" s="181"/>
      <c r="W135" s="181"/>
      <c r="X135" s="181"/>
      <c r="Y135" s="181"/>
      <c r="Z135" s="181"/>
    </row>
    <row r="136" spans="2:26" s="179" customFormat="1" x14ac:dyDescent="0.35">
      <c r="B136" s="180"/>
      <c r="C136" s="181"/>
      <c r="D136" s="180"/>
      <c r="E136" s="180"/>
      <c r="F136" s="180"/>
      <c r="H136" s="181"/>
      <c r="I136" s="181"/>
      <c r="J136" s="181"/>
      <c r="K136" s="181"/>
      <c r="L136" s="181"/>
      <c r="M136" s="181"/>
      <c r="N136" s="181"/>
      <c r="O136" s="181"/>
      <c r="P136" s="181"/>
      <c r="Q136" s="181"/>
      <c r="R136" s="181"/>
      <c r="S136" s="181"/>
      <c r="T136" s="181"/>
      <c r="U136" s="181"/>
      <c r="V136" s="181"/>
      <c r="W136" s="181"/>
      <c r="X136" s="181"/>
      <c r="Y136" s="181"/>
      <c r="Z136" s="181"/>
    </row>
    <row r="137" spans="2:26" s="179" customFormat="1" x14ac:dyDescent="0.35">
      <c r="B137" s="180"/>
      <c r="C137" s="181"/>
      <c r="D137" s="180"/>
      <c r="E137" s="181"/>
      <c r="F137" s="181"/>
      <c r="G137" s="182"/>
      <c r="H137" s="181"/>
      <c r="I137" s="181"/>
      <c r="J137" s="181"/>
      <c r="K137" s="181"/>
      <c r="L137" s="181"/>
      <c r="M137" s="181"/>
      <c r="N137" s="181"/>
      <c r="O137" s="181"/>
      <c r="P137" s="181"/>
      <c r="Q137" s="181"/>
      <c r="R137" s="181"/>
      <c r="S137" s="181"/>
      <c r="T137" s="181"/>
      <c r="U137" s="181"/>
      <c r="V137" s="181"/>
      <c r="W137" s="181"/>
      <c r="X137" s="181"/>
      <c r="Y137" s="181"/>
      <c r="Z137" s="181"/>
    </row>
    <row r="138" spans="2:26" s="179" customFormat="1" x14ac:dyDescent="0.35">
      <c r="B138" s="180"/>
      <c r="C138" s="181"/>
      <c r="D138" s="180"/>
      <c r="E138" s="180"/>
      <c r="F138" s="181"/>
      <c r="N138" s="182"/>
      <c r="S138" s="182"/>
      <c r="T138" s="182"/>
      <c r="V138" s="182"/>
      <c r="W138" s="182"/>
    </row>
    <row r="139" spans="2:26" s="179" customFormat="1" x14ac:dyDescent="0.35">
      <c r="B139" s="180"/>
      <c r="C139" s="181"/>
      <c r="D139" s="180"/>
      <c r="E139" s="180"/>
      <c r="F139" s="180"/>
    </row>
    <row r="140" spans="2:26" s="179" customFormat="1" x14ac:dyDescent="0.35">
      <c r="B140" s="180"/>
      <c r="C140" s="180"/>
      <c r="D140" s="180"/>
      <c r="E140" s="180"/>
      <c r="F140" s="180"/>
    </row>
    <row r="141" spans="2:26" s="179" customFormat="1" x14ac:dyDescent="0.35">
      <c r="B141" s="180"/>
      <c r="C141" s="180"/>
      <c r="D141" s="180"/>
      <c r="E141" s="180"/>
      <c r="F141" s="180"/>
    </row>
    <row r="142" spans="2:26" s="179" customFormat="1" x14ac:dyDescent="0.35">
      <c r="B142" s="180"/>
      <c r="C142" s="180"/>
      <c r="D142" s="180"/>
      <c r="E142" s="180"/>
      <c r="F142" s="180"/>
    </row>
    <row r="143" spans="2:26" s="179" customFormat="1" x14ac:dyDescent="0.35">
      <c r="B143" s="180"/>
      <c r="C143" s="180"/>
      <c r="D143" s="180"/>
      <c r="E143" s="180"/>
      <c r="F143" s="180"/>
    </row>
    <row r="144" spans="2:26" s="179" customFormat="1" x14ac:dyDescent="0.35">
      <c r="B144" s="180"/>
      <c r="C144" s="180"/>
      <c r="D144" s="180"/>
      <c r="E144" s="180"/>
      <c r="F144" s="180"/>
    </row>
    <row r="145" spans="2:6" s="179" customFormat="1" x14ac:dyDescent="0.35">
      <c r="B145" s="180"/>
      <c r="C145" s="180"/>
      <c r="D145" s="180"/>
      <c r="E145" s="180"/>
      <c r="F145" s="180"/>
    </row>
    <row r="146" spans="2:6" s="179" customFormat="1" x14ac:dyDescent="0.35">
      <c r="B146" s="180"/>
      <c r="C146" s="180"/>
      <c r="D146" s="180"/>
      <c r="E146" s="180"/>
      <c r="F146" s="180"/>
    </row>
    <row r="147" spans="2:6" s="179" customFormat="1" x14ac:dyDescent="0.35">
      <c r="B147" s="180"/>
      <c r="C147" s="180"/>
      <c r="D147" s="180"/>
      <c r="E147" s="180"/>
      <c r="F147" s="180"/>
    </row>
    <row r="148" spans="2:6" s="179" customFormat="1" x14ac:dyDescent="0.35">
      <c r="B148" s="180"/>
      <c r="C148" s="180"/>
      <c r="D148" s="180"/>
      <c r="E148" s="180"/>
      <c r="F148" s="180"/>
    </row>
  </sheetData>
  <mergeCells count="1">
    <mergeCell ref="A1:G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A201-A60D-4E36-90AD-4499A6DF0D5B}">
  <sheetPr>
    <tabColor theme="6"/>
  </sheetPr>
  <dimension ref="A2:X190"/>
  <sheetViews>
    <sheetView workbookViewId="0">
      <selection activeCell="C45" sqref="C45"/>
    </sheetView>
  </sheetViews>
  <sheetFormatPr baseColWidth="10" defaultColWidth="9" defaultRowHeight="12.9" x14ac:dyDescent="0.35"/>
  <cols>
    <col min="1" max="1" width="33.36328125" customWidth="1"/>
    <col min="2" max="2" width="67.81640625" customWidth="1"/>
    <col min="3" max="3" width="17.1796875" customWidth="1"/>
    <col min="4" max="4" width="12.36328125" customWidth="1"/>
    <col min="7" max="7" width="18" customWidth="1"/>
    <col min="8" max="8" width="20.81640625" customWidth="1"/>
    <col min="17" max="17" width="12.81640625" customWidth="1"/>
    <col min="18" max="18" width="14.1796875" customWidth="1"/>
  </cols>
  <sheetData>
    <row r="2" spans="1:20" x14ac:dyDescent="0.35">
      <c r="A2" t="s">
        <v>2</v>
      </c>
      <c r="B2" t="s">
        <v>132</v>
      </c>
      <c r="C2" t="s">
        <v>133</v>
      </c>
    </row>
    <row r="3" spans="1:20" ht="112.5" customHeight="1" x14ac:dyDescent="0.35">
      <c r="A3" s="1"/>
      <c r="B3" s="1"/>
      <c r="C3" s="99" t="str">
        <f>G66</f>
        <v>Fishing - fuel use</v>
      </c>
      <c r="D3" s="99" t="str">
        <f t="shared" ref="D3:T3" si="0">H66</f>
        <v>Fishing - refrigerant</v>
      </c>
      <c r="E3" s="99" t="str">
        <f t="shared" si="0"/>
        <v>Fishing - antifouling</v>
      </c>
      <c r="F3" s="99" t="str">
        <f t="shared" si="0"/>
        <v>Fishing - gear construction</v>
      </c>
      <c r="G3" s="99" t="str">
        <f t="shared" si="0"/>
        <v>Fishing - vessel construction</v>
      </c>
      <c r="H3" s="99" t="str">
        <f t="shared" si="0"/>
        <v>Fishing - bait</v>
      </c>
      <c r="I3" s="99" t="str">
        <f t="shared" si="0"/>
        <v>Fishing - other</v>
      </c>
      <c r="J3" s="99" t="str">
        <f t="shared" si="0"/>
        <v>Preparation - material waste (not fish)</v>
      </c>
      <c r="K3" s="99" t="str">
        <f t="shared" si="0"/>
        <v>Preparation - energy use</v>
      </c>
      <c r="L3" s="99" t="str">
        <f t="shared" si="0"/>
        <v>Preparation - chemicals</v>
      </c>
      <c r="M3" s="99" t="str">
        <f t="shared" si="0"/>
        <v>Preparation - tretament of byproducts to ensilage</v>
      </c>
      <c r="N3" s="99" t="str">
        <f t="shared" si="0"/>
        <v>Preparation - other</v>
      </c>
      <c r="O3" s="99" t="str">
        <f t="shared" si="0"/>
        <v>Storing</v>
      </c>
      <c r="P3" s="99" t="str">
        <f t="shared" si="0"/>
        <v>Packaging - transport</v>
      </c>
      <c r="Q3" s="99" t="str">
        <f t="shared" si="0"/>
        <v>Packaging - consumer</v>
      </c>
      <c r="R3" s="99" t="str">
        <f t="shared" si="0"/>
        <v>Transport landing to retailer</v>
      </c>
      <c r="S3" s="99" t="str">
        <f t="shared" si="0"/>
        <v>Use</v>
      </c>
      <c r="T3" s="99" t="str">
        <f t="shared" si="0"/>
        <v>Fish waste handling</v>
      </c>
    </row>
    <row r="4" spans="1:20" x14ac:dyDescent="0.35">
      <c r="A4" s="101" t="str">
        <f>B57</f>
        <v>Climate change</v>
      </c>
      <c r="B4" s="101"/>
      <c r="C4" s="103">
        <f>G67/$E$67</f>
        <v>0.45974895588178399</v>
      </c>
      <c r="D4" s="102">
        <f t="shared" ref="D4:T4" si="1">H67/$E$67</f>
        <v>3.6964486537776779E-2</v>
      </c>
      <c r="E4" s="102">
        <f t="shared" si="1"/>
        <v>3.0103206880655433E-4</v>
      </c>
      <c r="F4" s="102">
        <f t="shared" si="1"/>
        <v>4.8152858316649954E-3</v>
      </c>
      <c r="G4" s="102">
        <f t="shared" si="1"/>
        <v>2.6883262042360148E-2</v>
      </c>
      <c r="H4" s="102">
        <f t="shared" si="1"/>
        <v>2.822526789034021E-3</v>
      </c>
      <c r="I4" s="102">
        <f t="shared" si="1"/>
        <v>0</v>
      </c>
      <c r="J4" s="102">
        <f t="shared" si="1"/>
        <v>0</v>
      </c>
      <c r="K4" s="102">
        <f t="shared" si="1"/>
        <v>0.10172377376356664</v>
      </c>
      <c r="L4" s="102">
        <f t="shared" si="1"/>
        <v>0</v>
      </c>
      <c r="M4" s="102">
        <f t="shared" si="1"/>
        <v>2.7584558985056108E-2</v>
      </c>
      <c r="N4" s="102">
        <f t="shared" si="1"/>
        <v>2.1360045535292146E-3</v>
      </c>
      <c r="O4" s="102">
        <f t="shared" si="1"/>
        <v>2.1635309786218884E-2</v>
      </c>
      <c r="P4" s="102">
        <f t="shared" si="1"/>
        <v>2.8117334690299027E-2</v>
      </c>
      <c r="Q4" s="102">
        <f t="shared" si="1"/>
        <v>0.17149552352143091</v>
      </c>
      <c r="R4" s="102">
        <f t="shared" si="1"/>
        <v>2.5809997370441796E-5</v>
      </c>
      <c r="S4" s="102">
        <f t="shared" si="1"/>
        <v>0.11483066071420374</v>
      </c>
      <c r="T4" s="102">
        <f t="shared" si="1"/>
        <v>9.1546734331341372E-4</v>
      </c>
    </row>
    <row r="5" spans="1:20" x14ac:dyDescent="0.35">
      <c r="A5" s="1"/>
      <c r="B5" s="1" t="str">
        <f t="shared" ref="B5:B10" si="2">B69</f>
        <v>Carbon dioxide, fossil</v>
      </c>
      <c r="C5" s="104">
        <f t="shared" ref="C5:D10" si="3">G69/G$67</f>
        <v>0.90173498910806815</v>
      </c>
      <c r="D5" s="84">
        <f t="shared" si="3"/>
        <v>1.0682685506788478E-2</v>
      </c>
      <c r="E5" s="84"/>
      <c r="F5" s="84">
        <f t="shared" ref="F5:G10" si="4">J69/J$67</f>
        <v>0.96674682617540753</v>
      </c>
      <c r="G5" s="84">
        <f t="shared" si="4"/>
        <v>0.9654739299586218</v>
      </c>
      <c r="H5" s="84"/>
      <c r="I5" s="84" t="e">
        <f>M69/M$67</f>
        <v>#DIV/0!</v>
      </c>
      <c r="J5" s="84" t="e">
        <f t="shared" ref="I5:J10" si="5">N69/N$67</f>
        <v>#DIV/0!</v>
      </c>
      <c r="K5" s="84"/>
      <c r="L5" s="84"/>
      <c r="M5" s="84">
        <f t="shared" ref="M5:T10" si="6">Q69/Q$67</f>
        <v>0.91608741835158747</v>
      </c>
      <c r="N5" s="84">
        <f t="shared" si="6"/>
        <v>0.92549868067398444</v>
      </c>
      <c r="O5" s="84">
        <f t="shared" si="6"/>
        <v>0.91615337939128105</v>
      </c>
      <c r="P5" s="84">
        <f t="shared" si="6"/>
        <v>0.95313781247871876</v>
      </c>
      <c r="Q5" s="84">
        <f t="shared" si="6"/>
        <v>0.91495579593133669</v>
      </c>
      <c r="R5" s="84">
        <f t="shared" si="6"/>
        <v>0.94235089002343086</v>
      </c>
      <c r="S5" s="84">
        <f t="shared" si="6"/>
        <v>0.35272317995146318</v>
      </c>
      <c r="T5" s="84">
        <f t="shared" si="6"/>
        <v>-59.203946761214581</v>
      </c>
    </row>
    <row r="6" spans="1:20" x14ac:dyDescent="0.35">
      <c r="A6" s="1"/>
      <c r="B6" s="1" t="str">
        <f t="shared" si="2"/>
        <v>Ethane, 1,1,1,2-tetrafluoro-, HFC-134a</v>
      </c>
      <c r="C6" s="104">
        <f t="shared" si="3"/>
        <v>1.5058951147499442E-8</v>
      </c>
      <c r="D6" s="84">
        <f t="shared" si="3"/>
        <v>4.3883652088699317E-3</v>
      </c>
      <c r="E6" s="84"/>
      <c r="F6" s="84">
        <f t="shared" si="4"/>
        <v>9.0315679346304232E-9</v>
      </c>
      <c r="G6" s="84">
        <f t="shared" si="4"/>
        <v>3.1213200395792829E-7</v>
      </c>
      <c r="H6" s="84"/>
      <c r="I6" s="84" t="e">
        <f t="shared" si="5"/>
        <v>#DIV/0!</v>
      </c>
      <c r="J6" s="84" t="e">
        <f t="shared" si="5"/>
        <v>#DIV/0!</v>
      </c>
      <c r="K6" s="84"/>
      <c r="L6" s="84"/>
      <c r="M6" s="84">
        <f t="shared" si="6"/>
        <v>9.1210685487405672E-8</v>
      </c>
      <c r="N6" s="84">
        <f t="shared" si="6"/>
        <v>7.3699507574420264E-7</v>
      </c>
      <c r="O6" s="84">
        <f t="shared" si="6"/>
        <v>1.9356544314256083E-2</v>
      </c>
      <c r="P6" s="84">
        <f t="shared" si="6"/>
        <v>-1.9958443257306992E-8</v>
      </c>
      <c r="Q6" s="84">
        <f t="shared" si="6"/>
        <v>4.3801406515688508E-8</v>
      </c>
      <c r="R6" s="84">
        <f t="shared" si="6"/>
        <v>5.5912419232486399E-8</v>
      </c>
      <c r="S6" s="84">
        <f t="shared" si="6"/>
        <v>0.59983671155086038</v>
      </c>
      <c r="T6" s="84">
        <f t="shared" si="6"/>
        <v>-6.0715710769546173E-6</v>
      </c>
    </row>
    <row r="7" spans="1:20" x14ac:dyDescent="0.35">
      <c r="A7" s="1"/>
      <c r="B7" s="1" t="str">
        <f t="shared" si="2"/>
        <v>Methane, biogenic</v>
      </c>
      <c r="C7" s="104">
        <f t="shared" si="3"/>
        <v>2.4676465001456809E-3</v>
      </c>
      <c r="D7" s="84">
        <f t="shared" si="3"/>
        <v>5.4100575538981267E-5</v>
      </c>
      <c r="E7" s="84"/>
      <c r="F7" s="84">
        <f t="shared" si="4"/>
        <v>3.3813929506274284E-4</v>
      </c>
      <c r="G7" s="84">
        <f t="shared" si="4"/>
        <v>1.0253811969623036E-3</v>
      </c>
      <c r="H7" s="84"/>
      <c r="I7" s="84" t="e">
        <f t="shared" si="5"/>
        <v>#DIV/0!</v>
      </c>
      <c r="J7" s="84" t="e">
        <f t="shared" si="5"/>
        <v>#DIV/0!</v>
      </c>
      <c r="K7" s="84"/>
      <c r="L7" s="84"/>
      <c r="M7" s="84">
        <f t="shared" si="6"/>
        <v>9.5127473655614875E-4</v>
      </c>
      <c r="N7" s="84">
        <f t="shared" si="6"/>
        <v>1.2268216906713904E-2</v>
      </c>
      <c r="O7" s="84">
        <f t="shared" si="6"/>
        <v>5.3757857675001113E-3</v>
      </c>
      <c r="P7" s="84">
        <f t="shared" si="6"/>
        <v>1.9985499014415747E-3</v>
      </c>
      <c r="Q7" s="84">
        <f t="shared" si="6"/>
        <v>8.3537107442977876E-4</v>
      </c>
      <c r="R7" s="84">
        <f t="shared" si="6"/>
        <v>1.6115038689200748E-3</v>
      </c>
      <c r="S7" s="84">
        <f t="shared" si="6"/>
        <v>6.0576486917315344E-4</v>
      </c>
      <c r="T7" s="84">
        <f t="shared" si="6"/>
        <v>63.88055960156187</v>
      </c>
    </row>
    <row r="8" spans="1:20" x14ac:dyDescent="0.35">
      <c r="A8" s="1"/>
      <c r="B8" s="1" t="str">
        <f t="shared" si="2"/>
        <v>Methane, chlorodifluoro-, HCFC-22</v>
      </c>
      <c r="C8" s="104">
        <f t="shared" si="3"/>
        <v>1.0275848587760878E-7</v>
      </c>
      <c r="D8" s="84">
        <f t="shared" si="3"/>
        <v>0.97002382660067632</v>
      </c>
      <c r="E8" s="84"/>
      <c r="F8" s="84">
        <f t="shared" si="4"/>
        <v>4.3880819884188327E-9</v>
      </c>
      <c r="G8" s="84">
        <f t="shared" si="4"/>
        <v>3.9034124386421715E-10</v>
      </c>
      <c r="H8" s="84"/>
      <c r="I8" s="84" t="e">
        <f t="shared" si="5"/>
        <v>#DIV/0!</v>
      </c>
      <c r="J8" s="84" t="e">
        <f t="shared" si="5"/>
        <v>#DIV/0!</v>
      </c>
      <c r="K8" s="84"/>
      <c r="L8" s="84"/>
      <c r="M8" s="84">
        <f t="shared" si="6"/>
        <v>2.9903779574083628E-6</v>
      </c>
      <c r="N8" s="84">
        <f t="shared" si="6"/>
        <v>8.3292113669261312E-6</v>
      </c>
      <c r="O8" s="84">
        <f t="shared" si="6"/>
        <v>1.0151535679148626E-7</v>
      </c>
      <c r="P8" s="84">
        <f t="shared" si="6"/>
        <v>-1.5130377101421424E-8</v>
      </c>
      <c r="Q8" s="84">
        <f t="shared" si="6"/>
        <v>5.2006110680518202E-10</v>
      </c>
      <c r="R8" s="84">
        <f t="shared" si="6"/>
        <v>1.1561801570256328E-8</v>
      </c>
      <c r="S8" s="84">
        <f t="shared" si="6"/>
        <v>2.2666568501721546E-7</v>
      </c>
      <c r="T8" s="84">
        <f t="shared" si="6"/>
        <v>-3.1205748043343234E-6</v>
      </c>
    </row>
    <row r="9" spans="1:20" x14ac:dyDescent="0.35">
      <c r="A9" s="1"/>
      <c r="B9" s="1" t="str">
        <f t="shared" si="2"/>
        <v>Methane, fossil</v>
      </c>
      <c r="C9" s="104">
        <f t="shared" si="3"/>
        <v>6.9002426281157422E-2</v>
      </c>
      <c r="D9" s="84">
        <f t="shared" si="3"/>
        <v>1.0504234361786468E-3</v>
      </c>
      <c r="E9" s="84"/>
      <c r="F9" s="84">
        <f t="shared" si="4"/>
        <v>3.1312881679015726E-2</v>
      </c>
      <c r="G9" s="84">
        <f t="shared" si="4"/>
        <v>2.8868225453606119E-2</v>
      </c>
      <c r="H9" s="84"/>
      <c r="I9" s="84" t="e">
        <f t="shared" si="5"/>
        <v>#DIV/0!</v>
      </c>
      <c r="J9" s="84" t="e">
        <f t="shared" si="5"/>
        <v>#DIV/0!</v>
      </c>
      <c r="K9" s="84"/>
      <c r="L9" s="84"/>
      <c r="M9" s="84">
        <f t="shared" si="6"/>
        <v>7.7407173227611287E-2</v>
      </c>
      <c r="N9" s="84">
        <f t="shared" si="6"/>
        <v>4.2419421338544122E-2</v>
      </c>
      <c r="O9" s="84">
        <f t="shared" si="6"/>
        <v>5.1349517416002445E-2</v>
      </c>
      <c r="P9" s="84">
        <f t="shared" si="6"/>
        <v>3.9438730639309749E-2</v>
      </c>
      <c r="Q9" s="84">
        <f t="shared" si="6"/>
        <v>5.2249563809598824E-2</v>
      </c>
      <c r="R9" s="84">
        <f t="shared" si="6"/>
        <v>4.3031871151302178E-2</v>
      </c>
      <c r="S9" s="84">
        <f t="shared" si="6"/>
        <v>1.992000727642659E-2</v>
      </c>
      <c r="T9" s="84">
        <f t="shared" si="6"/>
        <v>-3.3209643073299477</v>
      </c>
    </row>
    <row r="10" spans="1:20" x14ac:dyDescent="0.35">
      <c r="A10" s="1"/>
      <c r="B10" s="1">
        <f t="shared" si="2"/>
        <v>0</v>
      </c>
      <c r="C10" s="104">
        <f t="shared" si="3"/>
        <v>0</v>
      </c>
      <c r="D10" s="84">
        <f t="shared" si="3"/>
        <v>0</v>
      </c>
      <c r="E10" s="84"/>
      <c r="F10" s="84">
        <f t="shared" si="4"/>
        <v>0</v>
      </c>
      <c r="G10" s="84">
        <f t="shared" si="4"/>
        <v>0</v>
      </c>
      <c r="H10" s="84"/>
      <c r="I10" s="84" t="e">
        <f t="shared" si="5"/>
        <v>#DIV/0!</v>
      </c>
      <c r="J10" s="84" t="e">
        <f t="shared" si="5"/>
        <v>#DIV/0!</v>
      </c>
      <c r="K10" s="84"/>
      <c r="L10" s="84"/>
      <c r="M10" s="84">
        <f t="shared" si="6"/>
        <v>0</v>
      </c>
      <c r="N10" s="84">
        <f t="shared" si="6"/>
        <v>0</v>
      </c>
      <c r="O10" s="84">
        <f t="shared" si="6"/>
        <v>0</v>
      </c>
      <c r="P10" s="84">
        <f t="shared" si="6"/>
        <v>0</v>
      </c>
      <c r="Q10" s="84">
        <f t="shared" si="6"/>
        <v>0</v>
      </c>
      <c r="R10" s="84">
        <f t="shared" si="6"/>
        <v>0</v>
      </c>
      <c r="S10" s="84">
        <f t="shared" si="6"/>
        <v>0</v>
      </c>
      <c r="T10" s="84">
        <f t="shared" si="6"/>
        <v>0</v>
      </c>
    </row>
    <row r="11" spans="1:20" x14ac:dyDescent="0.35">
      <c r="A11" s="1"/>
      <c r="B11" s="1"/>
      <c r="C11" s="104"/>
      <c r="D11" s="1"/>
      <c r="E11" s="1"/>
      <c r="F11" s="1"/>
      <c r="G11" s="1"/>
      <c r="H11" s="1"/>
      <c r="I11" s="1"/>
      <c r="J11" s="1"/>
      <c r="K11" s="1"/>
      <c r="L11" s="1"/>
      <c r="M11" s="1"/>
      <c r="N11" s="1"/>
      <c r="O11" s="1"/>
      <c r="P11" s="1"/>
      <c r="Q11" s="1"/>
      <c r="R11" s="1"/>
      <c r="S11" s="1"/>
      <c r="T11" s="1"/>
    </row>
    <row r="12" spans="1:20" x14ac:dyDescent="0.35">
      <c r="A12" s="101" t="str">
        <f>B86</f>
        <v>Resource use, fossils</v>
      </c>
      <c r="B12" s="101"/>
      <c r="C12" s="103">
        <f>G96/$E$96</f>
        <v>0.64416228089920413</v>
      </c>
      <c r="D12" s="102">
        <f t="shared" ref="D12:T12" si="7">H96/$E$96</f>
        <v>4.6177161948766557E-4</v>
      </c>
      <c r="E12" s="102">
        <f t="shared" si="7"/>
        <v>4.0272016443174304E-4</v>
      </c>
      <c r="F12" s="102">
        <f t="shared" si="7"/>
        <v>1.3925804001551111E-3</v>
      </c>
      <c r="G12" s="102">
        <f t="shared" si="7"/>
        <v>1.7118705830367356E-2</v>
      </c>
      <c r="H12" s="102">
        <f t="shared" si="7"/>
        <v>3.7785849023976347E-3</v>
      </c>
      <c r="I12" s="102">
        <f t="shared" si="7"/>
        <v>0</v>
      </c>
      <c r="J12" s="102">
        <f t="shared" si="7"/>
        <v>0</v>
      </c>
      <c r="K12" s="102">
        <f t="shared" si="7"/>
        <v>0.11572405592889617</v>
      </c>
      <c r="L12" s="102">
        <f t="shared" si="7"/>
        <v>0</v>
      </c>
      <c r="M12" s="102">
        <f t="shared" si="7"/>
        <v>3.3983347576330127E-2</v>
      </c>
      <c r="N12" s="102">
        <f t="shared" si="7"/>
        <v>1.3371384000017003E-3</v>
      </c>
      <c r="O12" s="102">
        <f t="shared" si="7"/>
        <v>2.1606757846319772E-2</v>
      </c>
      <c r="P12" s="102">
        <f t="shared" si="7"/>
        <v>2.5807639746404456E-2</v>
      </c>
      <c r="Q12" s="102">
        <f t="shared" si="7"/>
        <v>0.14930328463535836</v>
      </c>
      <c r="R12" s="102">
        <f t="shared" si="7"/>
        <v>2.2453039168273392E-5</v>
      </c>
      <c r="S12" s="102">
        <f t="shared" si="7"/>
        <v>4.0796620825663592E-2</v>
      </c>
      <c r="T12" s="102">
        <f t="shared" si="7"/>
        <v>-5.5897899062976326E-2</v>
      </c>
    </row>
    <row r="13" spans="1:20" x14ac:dyDescent="0.35">
      <c r="A13" s="1"/>
      <c r="B13" s="1" t="str">
        <f>B98</f>
        <v>Energy, from coal</v>
      </c>
      <c r="C13" s="104">
        <f>G98/G$96</f>
        <v>4.0328159896627254E-3</v>
      </c>
      <c r="D13" s="84">
        <f>H98/H$96</f>
        <v>0.14665637474489426</v>
      </c>
      <c r="E13" s="84"/>
      <c r="F13" s="84">
        <f t="shared" ref="F13:G17" si="8">J98/J$96</f>
        <v>0.83864035222203981</v>
      </c>
      <c r="G13" s="84">
        <f t="shared" si="8"/>
        <v>0.5684528078964961</v>
      </c>
      <c r="H13" s="84"/>
      <c r="I13" s="84" t="e">
        <f t="shared" ref="I13:J17" si="9">M98/M$96</f>
        <v>#DIV/0!</v>
      </c>
      <c r="J13" s="84" t="e">
        <f t="shared" si="9"/>
        <v>#DIV/0!</v>
      </c>
      <c r="K13" s="84"/>
      <c r="L13" s="84"/>
      <c r="M13" s="84">
        <f t="shared" ref="M13:T17" si="10">Q98/Q$96</f>
        <v>0.11414489554081081</v>
      </c>
      <c r="N13" s="84">
        <f t="shared" si="10"/>
        <v>0.30191171916802578</v>
      </c>
      <c r="O13" s="84">
        <f t="shared" si="10"/>
        <v>0.2243126539824937</v>
      </c>
      <c r="P13" s="84">
        <f t="shared" si="10"/>
        <v>-8.0659009173614085E-2</v>
      </c>
      <c r="Q13" s="84">
        <f t="shared" si="10"/>
        <v>8.5797237235527318E-2</v>
      </c>
      <c r="R13" s="84">
        <f t="shared" si="10"/>
        <v>6.2221732299970266E-2</v>
      </c>
      <c r="S13" s="84">
        <f t="shared" si="10"/>
        <v>0.1290402531163517</v>
      </c>
      <c r="T13" s="84">
        <f t="shared" si="10"/>
        <v>0.28068009074218142</v>
      </c>
    </row>
    <row r="14" spans="1:20" x14ac:dyDescent="0.35">
      <c r="A14" s="1"/>
      <c r="B14" s="1" t="str">
        <f>B99</f>
        <v>Energy, from coal, brown</v>
      </c>
      <c r="C14" s="104">
        <f t="shared" ref="C14:C17" si="11">G99/G$96</f>
        <v>2.1119625525727113E-3</v>
      </c>
      <c r="D14" s="84">
        <f>H99/H$96</f>
        <v>2.6402162240824398E-2</v>
      </c>
      <c r="E14" s="84"/>
      <c r="F14" s="84">
        <f t="shared" si="8"/>
        <v>-1.2439379457423442E-2</v>
      </c>
      <c r="G14" s="84">
        <f t="shared" si="8"/>
        <v>5.8368198711720075E-2</v>
      </c>
      <c r="H14" s="84"/>
      <c r="I14" s="84" t="e">
        <f t="shared" si="9"/>
        <v>#DIV/0!</v>
      </c>
      <c r="J14" s="84" t="e">
        <f t="shared" si="9"/>
        <v>#DIV/0!</v>
      </c>
      <c r="K14" s="84"/>
      <c r="L14" s="84"/>
      <c r="M14" s="84">
        <f t="shared" si="10"/>
        <v>3.7595793403868732E-2</v>
      </c>
      <c r="N14" s="84">
        <f t="shared" si="10"/>
        <v>4.131412224257866E-2</v>
      </c>
      <c r="O14" s="84">
        <f t="shared" si="10"/>
        <v>0.1548562573714756</v>
      </c>
      <c r="P14" s="84">
        <f t="shared" si="10"/>
        <v>-3.4195578041452519E-2</v>
      </c>
      <c r="Q14" s="84">
        <f t="shared" si="10"/>
        <v>2.6661190917261356E-3</v>
      </c>
      <c r="R14" s="84">
        <f t="shared" si="10"/>
        <v>3.0039459537162014E-2</v>
      </c>
      <c r="S14" s="84">
        <f t="shared" si="10"/>
        <v>8.2338074043490056E-2</v>
      </c>
      <c r="T14" s="84">
        <f t="shared" si="10"/>
        <v>0.13319608608927863</v>
      </c>
    </row>
    <row r="15" spans="1:20" x14ac:dyDescent="0.35">
      <c r="A15" s="1"/>
      <c r="B15" s="1" t="str">
        <f>B100</f>
        <v>Energy, from gas, natural</v>
      </c>
      <c r="C15" s="104">
        <f t="shared" si="11"/>
        <v>7.5869296636966205E-2</v>
      </c>
      <c r="D15" s="84">
        <f>H100/H$96</f>
        <v>0.44916794912963265</v>
      </c>
      <c r="E15" s="84"/>
      <c r="F15" s="84">
        <f t="shared" si="8"/>
        <v>-3.4479842452978485E-2</v>
      </c>
      <c r="G15" s="84">
        <f t="shared" si="8"/>
        <v>0.15106056062332063</v>
      </c>
      <c r="H15" s="84"/>
      <c r="I15" s="84" t="e">
        <f t="shared" si="9"/>
        <v>#DIV/0!</v>
      </c>
      <c r="J15" s="84" t="e">
        <f t="shared" si="9"/>
        <v>#DIV/0!</v>
      </c>
      <c r="K15" s="84"/>
      <c r="L15" s="84"/>
      <c r="M15" s="84">
        <f t="shared" si="10"/>
        <v>0.37430057905511632</v>
      </c>
      <c r="N15" s="84">
        <f t="shared" si="10"/>
        <v>0.30947690436787473</v>
      </c>
      <c r="O15" s="84">
        <f t="shared" si="10"/>
        <v>0.19333493637800939</v>
      </c>
      <c r="P15" s="84">
        <f t="shared" si="10"/>
        <v>0.31165319556703608</v>
      </c>
      <c r="Q15" s="84">
        <f t="shared" si="10"/>
        <v>0.36218469848545531</v>
      </c>
      <c r="R15" s="84">
        <f t="shared" si="10"/>
        <v>0.13017593787877632</v>
      </c>
      <c r="S15" s="84">
        <f t="shared" si="10"/>
        <v>0.36718333324690139</v>
      </c>
      <c r="T15" s="84">
        <f t="shared" si="10"/>
        <v>0.37566139385844621</v>
      </c>
    </row>
    <row r="16" spans="1:20" x14ac:dyDescent="0.35">
      <c r="A16" s="1"/>
      <c r="B16" s="1" t="str">
        <f>B101</f>
        <v>Energy, from oil</v>
      </c>
      <c r="C16" s="104">
        <f t="shared" si="11"/>
        <v>0.91301630136468592</v>
      </c>
      <c r="D16" s="84">
        <f>H101/H$96</f>
        <v>0.26738177614773068</v>
      </c>
      <c r="E16" s="84"/>
      <c r="F16" s="84">
        <f t="shared" si="8"/>
        <v>0.14057506633022079</v>
      </c>
      <c r="G16" s="84">
        <f t="shared" si="8"/>
        <v>0.17903698079611682</v>
      </c>
      <c r="H16" s="84"/>
      <c r="I16" s="84" t="e">
        <f t="shared" si="9"/>
        <v>#DIV/0!</v>
      </c>
      <c r="J16" s="84" t="e">
        <f t="shared" si="9"/>
        <v>#DIV/0!</v>
      </c>
      <c r="K16" s="84"/>
      <c r="L16" s="84"/>
      <c r="M16" s="84">
        <f t="shared" si="10"/>
        <v>0.38098929887269101</v>
      </c>
      <c r="N16" s="84">
        <f t="shared" si="10"/>
        <v>0.23604345954534545</v>
      </c>
      <c r="O16" s="84">
        <f t="shared" si="10"/>
        <v>4.1819203387247109E-2</v>
      </c>
      <c r="P16" s="84">
        <f t="shared" si="10"/>
        <v>0.83933193497726644</v>
      </c>
      <c r="Q16" s="84">
        <f t="shared" si="10"/>
        <v>0.47641008850966138</v>
      </c>
      <c r="R16" s="84">
        <f t="shared" si="10"/>
        <v>0.71751405647320599</v>
      </c>
      <c r="S16" s="84">
        <f t="shared" si="10"/>
        <v>0.21331716653111057</v>
      </c>
      <c r="T16" s="84">
        <f t="shared" si="10"/>
        <v>2.4727348129881289E-3</v>
      </c>
    </row>
    <row r="17" spans="1:20" x14ac:dyDescent="0.35">
      <c r="A17" s="1"/>
      <c r="B17" s="1" t="str">
        <f>B102</f>
        <v>Energy, from uranium</v>
      </c>
      <c r="C17" s="104">
        <f t="shared" si="11"/>
        <v>4.9472978631378839E-3</v>
      </c>
      <c r="D17" s="84">
        <f>H102/H$96</f>
        <v>0.11018102545056045</v>
      </c>
      <c r="E17" s="84"/>
      <c r="F17" s="84">
        <f t="shared" si="8"/>
        <v>6.6592978368779504E-2</v>
      </c>
      <c r="G17" s="84">
        <f t="shared" si="8"/>
        <v>4.3013032347178015E-2</v>
      </c>
      <c r="H17" s="84"/>
      <c r="I17" s="84" t="e">
        <f t="shared" si="9"/>
        <v>#DIV/0!</v>
      </c>
      <c r="J17" s="84" t="e">
        <f t="shared" si="9"/>
        <v>#DIV/0!</v>
      </c>
      <c r="K17" s="84"/>
      <c r="L17" s="84"/>
      <c r="M17" s="84">
        <f t="shared" si="10"/>
        <v>9.246603795334668E-2</v>
      </c>
      <c r="N17" s="84">
        <f t="shared" si="10"/>
        <v>0.11033507303103467</v>
      </c>
      <c r="O17" s="84">
        <f t="shared" si="10"/>
        <v>0.38355199259153711</v>
      </c>
      <c r="P17" s="84">
        <f t="shared" si="10"/>
        <v>-5.4911413117490288E-2</v>
      </c>
      <c r="Q17" s="84">
        <f t="shared" si="10"/>
        <v>7.2809753080109035E-2</v>
      </c>
      <c r="R17" s="84">
        <f t="shared" si="10"/>
        <v>5.9754395779359953E-2</v>
      </c>
      <c r="S17" s="84">
        <f t="shared" si="10"/>
        <v>0.20696689198886786</v>
      </c>
      <c r="T17" s="84">
        <f t="shared" si="10"/>
        <v>0.20758278119027446</v>
      </c>
    </row>
    <row r="18" spans="1:20" x14ac:dyDescent="0.35">
      <c r="A18" s="1"/>
      <c r="B18" s="1"/>
    </row>
    <row r="19" spans="1:20" x14ac:dyDescent="0.35">
      <c r="A19" s="101" t="str">
        <f>B116</f>
        <v>Particulate matter</v>
      </c>
      <c r="B19" s="101"/>
      <c r="C19" s="103">
        <f>G126/$E$126</f>
        <v>0.84906641325902965</v>
      </c>
      <c r="D19" s="102">
        <f t="shared" ref="D19:T19" si="12">H126/$E$126</f>
        <v>2.0044639879657055E-3</v>
      </c>
      <c r="E19" s="102">
        <f t="shared" si="12"/>
        <v>2.7284158250028581E-4</v>
      </c>
      <c r="F19" s="102">
        <f t="shared" si="12"/>
        <v>1.823409352285796E-3</v>
      </c>
      <c r="G19" s="102">
        <f t="shared" si="12"/>
        <v>7.7942008297127753E-3</v>
      </c>
      <c r="H19" s="102">
        <f t="shared" si="12"/>
        <v>4.7356700141119026E-3</v>
      </c>
      <c r="I19" s="102">
        <f t="shared" si="12"/>
        <v>0</v>
      </c>
      <c r="J19" s="102">
        <f t="shared" si="12"/>
        <v>0</v>
      </c>
      <c r="K19" s="102">
        <f t="shared" si="12"/>
        <v>7.4078850321560766E-2</v>
      </c>
      <c r="L19" s="102">
        <f t="shared" si="12"/>
        <v>0</v>
      </c>
      <c r="M19" s="102">
        <f t="shared" si="12"/>
        <v>5.3605220065831233E-3</v>
      </c>
      <c r="N19" s="102">
        <f t="shared" si="12"/>
        <v>2.3231709864897456E-3</v>
      </c>
      <c r="O19" s="102">
        <f t="shared" si="12"/>
        <v>5.1590950117613747E-3</v>
      </c>
      <c r="P19" s="102">
        <f t="shared" si="12"/>
        <v>5.0915135638651479E-3</v>
      </c>
      <c r="Q19" s="102">
        <f t="shared" si="12"/>
        <v>3.6625303273381447E-2</v>
      </c>
      <c r="R19" s="102">
        <f t="shared" si="12"/>
        <v>1.8849386228941646E-5</v>
      </c>
      <c r="S19" s="102">
        <f t="shared" si="12"/>
        <v>1.2219511206685142E-2</v>
      </c>
      <c r="T19" s="102">
        <f t="shared" si="12"/>
        <v>-6.5738198312072773E-3</v>
      </c>
    </row>
    <row r="20" spans="1:20" x14ac:dyDescent="0.35">
      <c r="A20" s="1"/>
      <c r="B20" s="1" t="str">
        <f>B128</f>
        <v>Ammonia</v>
      </c>
      <c r="C20" s="104">
        <f t="shared" ref="C20:D23" si="13">G128/G$126</f>
        <v>1.0053432908079925E-2</v>
      </c>
      <c r="D20" s="84">
        <f t="shared" si="13"/>
        <v>0.75140764068639398</v>
      </c>
      <c r="E20" s="84"/>
      <c r="F20" s="84">
        <f t="shared" ref="F20:G23" si="14">J128/J$126</f>
        <v>7.3427412193322224E-3</v>
      </c>
      <c r="G20" s="84">
        <f t="shared" si="14"/>
        <v>5.8958604061428452E-3</v>
      </c>
      <c r="H20" s="84"/>
      <c r="I20" s="84" t="e">
        <f t="shared" ref="I20:J23" si="15">M128/M$126</f>
        <v>#DIV/0!</v>
      </c>
      <c r="J20" s="84" t="e">
        <f t="shared" si="15"/>
        <v>#DIV/0!</v>
      </c>
      <c r="K20" s="84"/>
      <c r="L20" s="84"/>
      <c r="M20" s="84">
        <f t="shared" ref="M20:T23" si="16">Q128/Q$126</f>
        <v>1.0998471505707253E-2</v>
      </c>
      <c r="N20" s="84">
        <f t="shared" si="16"/>
        <v>3.4880697499125445E-2</v>
      </c>
      <c r="O20" s="84">
        <f t="shared" si="16"/>
        <v>9.239628580743774E-3</v>
      </c>
      <c r="P20" s="84">
        <f t="shared" si="16"/>
        <v>4.5113979630889471E-2</v>
      </c>
      <c r="Q20" s="84">
        <f t="shared" si="16"/>
        <v>1.1550628699728914E-2</v>
      </c>
      <c r="R20" s="84">
        <f t="shared" si="16"/>
        <v>1.0456473418656971E-2</v>
      </c>
      <c r="S20" s="84">
        <f t="shared" si="16"/>
        <v>4.1791989022369982E-2</v>
      </c>
      <c r="T20" s="84">
        <f t="shared" si="16"/>
        <v>-9.1671479209551043E-2</v>
      </c>
    </row>
    <row r="21" spans="1:20" x14ac:dyDescent="0.35">
      <c r="A21" s="1"/>
      <c r="B21" s="1" t="str">
        <f>B129</f>
        <v>Nitrogen oxides</v>
      </c>
      <c r="C21" s="104">
        <f t="shared" si="13"/>
        <v>8.8517052406744109E-2</v>
      </c>
      <c r="D21" s="84">
        <f t="shared" si="13"/>
        <v>9.7673181620610144E-3</v>
      </c>
      <c r="E21" s="84"/>
      <c r="F21" s="84">
        <f t="shared" si="14"/>
        <v>3.9899032408586985E-2</v>
      </c>
      <c r="G21" s="84">
        <f t="shared" si="14"/>
        <v>6.1136933860692182E-2</v>
      </c>
      <c r="H21" s="84"/>
      <c r="I21" s="84" t="e">
        <f t="shared" si="15"/>
        <v>#DIV/0!</v>
      </c>
      <c r="J21" s="84" t="e">
        <f t="shared" si="15"/>
        <v>#DIV/0!</v>
      </c>
      <c r="K21" s="84"/>
      <c r="L21" s="84"/>
      <c r="M21" s="84">
        <f t="shared" si="16"/>
        <v>8.0683531207006012E-2</v>
      </c>
      <c r="N21" s="84">
        <f t="shared" si="16"/>
        <v>2.546349699930096E-2</v>
      </c>
      <c r="O21" s="84">
        <f t="shared" si="16"/>
        <v>7.0345132340940239E-2</v>
      </c>
      <c r="P21" s="84">
        <f t="shared" si="16"/>
        <v>0.10424051767023175</v>
      </c>
      <c r="Q21" s="84">
        <f t="shared" si="16"/>
        <v>7.5032676117964991E-2</v>
      </c>
      <c r="R21" s="84">
        <f t="shared" si="16"/>
        <v>6.3150445583836895E-2</v>
      </c>
      <c r="S21" s="84">
        <f t="shared" si="16"/>
        <v>5.519787849607604E-2</v>
      </c>
      <c r="T21" s="84">
        <f t="shared" si="16"/>
        <v>6.5309940751468482E-2</v>
      </c>
    </row>
    <row r="22" spans="1:20" x14ac:dyDescent="0.35">
      <c r="A22" s="1"/>
      <c r="B22" s="1" t="str">
        <f>B130</f>
        <v>Particulates, &lt; 2.5 um</v>
      </c>
      <c r="C22" s="104">
        <f t="shared" si="13"/>
        <v>0.87935926485934657</v>
      </c>
      <c r="D22" s="84">
        <f t="shared" si="13"/>
        <v>0.15992777059042657</v>
      </c>
      <c r="E22" s="84"/>
      <c r="F22" s="84">
        <f t="shared" si="14"/>
        <v>0.75989538593022743</v>
      </c>
      <c r="G22" s="84">
        <f t="shared" si="14"/>
        <v>0.53462030942235017</v>
      </c>
      <c r="H22" s="84"/>
      <c r="I22" s="84" t="e">
        <f t="shared" si="15"/>
        <v>#DIV/0!</v>
      </c>
      <c r="J22" s="84" t="e">
        <f t="shared" si="15"/>
        <v>#DIV/0!</v>
      </c>
      <c r="K22" s="84"/>
      <c r="L22" s="84"/>
      <c r="M22" s="84">
        <f t="shared" si="16"/>
        <v>0.55424073085636838</v>
      </c>
      <c r="N22" s="84">
        <f t="shared" si="16"/>
        <v>0.729226162507294</v>
      </c>
      <c r="O22" s="84">
        <f t="shared" si="16"/>
        <v>0.53368563419942783</v>
      </c>
      <c r="P22" s="84">
        <f t="shared" si="16"/>
        <v>0.71560520015712192</v>
      </c>
      <c r="Q22" s="84">
        <f t="shared" si="16"/>
        <v>0.42339697696824524</v>
      </c>
      <c r="R22" s="84">
        <f t="shared" si="16"/>
        <v>0.74731231361341466</v>
      </c>
      <c r="S22" s="84">
        <f t="shared" si="16"/>
        <v>0.50977401985765258</v>
      </c>
      <c r="T22" s="84">
        <f t="shared" si="16"/>
        <v>0.50588353023104171</v>
      </c>
    </row>
    <row r="23" spans="1:20" x14ac:dyDescent="0.35">
      <c r="A23" s="1"/>
      <c r="B23" s="1" t="str">
        <f>B131</f>
        <v>Sulfur dioxide</v>
      </c>
      <c r="C23" s="104">
        <f t="shared" si="13"/>
        <v>2.1830954986742233E-2</v>
      </c>
      <c r="D23" s="84">
        <f t="shared" si="13"/>
        <v>7.4764729114089476E-2</v>
      </c>
      <c r="E23" s="84"/>
      <c r="F23" s="84">
        <f t="shared" si="14"/>
        <v>0.18637721318630801</v>
      </c>
      <c r="G23" s="84">
        <f t="shared" si="14"/>
        <v>0.25820035424114135</v>
      </c>
      <c r="H23" s="84"/>
      <c r="I23" s="84" t="e">
        <f t="shared" si="15"/>
        <v>#DIV/0!</v>
      </c>
      <c r="J23" s="84" t="e">
        <f t="shared" si="15"/>
        <v>#DIV/0!</v>
      </c>
      <c r="K23" s="84"/>
      <c r="L23" s="84"/>
      <c r="M23" s="84">
        <f t="shared" si="16"/>
        <v>0.35318499471250397</v>
      </c>
      <c r="N23" s="84">
        <f t="shared" si="16"/>
        <v>0.20896412443301443</v>
      </c>
      <c r="O23" s="84">
        <f t="shared" si="16"/>
        <v>0.38596540614768793</v>
      </c>
      <c r="P23" s="84">
        <f t="shared" si="16"/>
        <v>0.12388536149086808</v>
      </c>
      <c r="Q23" s="84">
        <f t="shared" si="16"/>
        <v>0.48737863907474699</v>
      </c>
      <c r="R23" s="84">
        <f t="shared" si="16"/>
        <v>0.12537802551207261</v>
      </c>
      <c r="S23" s="84">
        <f t="shared" si="16"/>
        <v>0.22024521758146307</v>
      </c>
      <c r="T23" s="84">
        <f t="shared" si="16"/>
        <v>0.53922373346323837</v>
      </c>
    </row>
    <row r="24" spans="1:20" x14ac:dyDescent="0.35">
      <c r="A24" s="1"/>
      <c r="B24" s="1"/>
      <c r="C24" s="104"/>
      <c r="D24" s="84"/>
      <c r="E24" s="84"/>
      <c r="F24" s="84"/>
      <c r="G24" s="84"/>
      <c r="H24" s="84"/>
      <c r="I24" s="84"/>
      <c r="J24" s="84"/>
      <c r="K24" s="84"/>
      <c r="L24" s="84"/>
      <c r="M24" s="84"/>
      <c r="N24" s="84"/>
      <c r="O24" s="84"/>
      <c r="P24" s="84"/>
      <c r="Q24" s="84"/>
      <c r="R24" s="84"/>
      <c r="S24" s="84"/>
      <c r="T24" s="84"/>
    </row>
    <row r="25" spans="1:20" x14ac:dyDescent="0.35">
      <c r="A25" s="1"/>
      <c r="B25" s="1"/>
      <c r="C25" s="104"/>
      <c r="D25" s="84"/>
      <c r="E25" s="84"/>
      <c r="F25" s="84"/>
      <c r="G25" s="84"/>
      <c r="H25" s="84"/>
      <c r="I25" s="84"/>
      <c r="J25" s="84"/>
      <c r="K25" s="84"/>
      <c r="L25" s="84"/>
      <c r="M25" s="84"/>
      <c r="N25" s="84"/>
      <c r="O25" s="84"/>
      <c r="P25" s="84"/>
      <c r="Q25" s="84"/>
      <c r="R25" s="84"/>
      <c r="S25" s="84"/>
      <c r="T25" s="84"/>
    </row>
    <row r="26" spans="1:20" x14ac:dyDescent="0.35">
      <c r="A26" s="1"/>
      <c r="B26" s="1"/>
      <c r="C26" s="105"/>
      <c r="D26" s="1"/>
      <c r="E26" s="1"/>
      <c r="F26" s="1"/>
      <c r="G26" s="1"/>
      <c r="H26" s="1"/>
      <c r="I26" s="1"/>
      <c r="J26" s="1"/>
      <c r="K26" s="1"/>
      <c r="L26" s="1"/>
      <c r="M26" s="1"/>
      <c r="N26" s="1"/>
      <c r="O26" s="1"/>
      <c r="P26" s="1"/>
      <c r="Q26" s="1"/>
      <c r="R26" s="1"/>
      <c r="S26" s="1"/>
      <c r="T26" s="1"/>
    </row>
    <row r="27" spans="1:20" x14ac:dyDescent="0.35">
      <c r="A27" s="101" t="str">
        <f>B145</f>
        <v>Photochemical ozone formation</v>
      </c>
      <c r="B27" s="101"/>
      <c r="C27" s="103">
        <f>G155/$E$155</f>
        <v>0.84868230437026271</v>
      </c>
      <c r="D27" s="102">
        <f t="shared" ref="D27:T27" si="17">H155/$E$155</f>
        <v>2.7540858765562375E-4</v>
      </c>
      <c r="E27" s="102">
        <f t="shared" si="17"/>
        <v>1.895626154159413E-4</v>
      </c>
      <c r="F27" s="102">
        <f t="shared" si="17"/>
        <v>1.0131441338078588E-3</v>
      </c>
      <c r="G27" s="102">
        <f t="shared" si="17"/>
        <v>6.202799302403833E-3</v>
      </c>
      <c r="H27" s="102">
        <f t="shared" si="17"/>
        <v>4.8526745296374194E-3</v>
      </c>
      <c r="I27" s="102">
        <f t="shared" si="17"/>
        <v>0</v>
      </c>
      <c r="J27" s="102">
        <f t="shared" si="17"/>
        <v>0</v>
      </c>
      <c r="K27" s="102">
        <f t="shared" si="17"/>
        <v>7.0585982592706931E-2</v>
      </c>
      <c r="L27" s="102">
        <f t="shared" si="17"/>
        <v>0</v>
      </c>
      <c r="M27" s="102">
        <f t="shared" si="17"/>
        <v>6.1032826414927606E-3</v>
      </c>
      <c r="N27" s="102">
        <f t="shared" si="17"/>
        <v>8.3729444047821189E-4</v>
      </c>
      <c r="O27" s="102">
        <f t="shared" si="17"/>
        <v>4.2481023900630297E-3</v>
      </c>
      <c r="P27" s="102">
        <f t="shared" si="17"/>
        <v>9.7133305305215443E-3</v>
      </c>
      <c r="Q27" s="102">
        <f t="shared" si="17"/>
        <v>3.6140286601428991E-2</v>
      </c>
      <c r="R27" s="102">
        <f t="shared" si="17"/>
        <v>2.3034023967764917E-5</v>
      </c>
      <c r="S27" s="102">
        <f t="shared" si="17"/>
        <v>1.1781474890292264E-2</v>
      </c>
      <c r="T27" s="102">
        <f t="shared" si="17"/>
        <v>-6.4869883136436978E-4</v>
      </c>
    </row>
    <row r="28" spans="1:20" x14ac:dyDescent="0.35">
      <c r="A28" s="1"/>
      <c r="B28" s="1" t="str">
        <f>B157</f>
        <v>Carbon monoxide, fossil</v>
      </c>
      <c r="C28" s="104">
        <f>G157/G$155</f>
        <v>1.2472107941002293E-2</v>
      </c>
      <c r="D28" s="84">
        <f t="shared" ref="D28:T31" si="18">H157/H$155</f>
        <v>3.5968530286016346E-3</v>
      </c>
      <c r="E28" s="84">
        <f t="shared" si="18"/>
        <v>1.2739330596181155E-2</v>
      </c>
      <c r="F28" s="84">
        <f t="shared" si="18"/>
        <v>0.13481665544953306</v>
      </c>
      <c r="G28" s="84">
        <f t="shared" si="18"/>
        <v>0.13251744097459484</v>
      </c>
      <c r="H28" s="84"/>
      <c r="I28" s="84" t="e">
        <f t="shared" si="18"/>
        <v>#DIV/0!</v>
      </c>
      <c r="J28" s="84" t="e">
        <f t="shared" si="18"/>
        <v>#DIV/0!</v>
      </c>
      <c r="K28" s="84"/>
      <c r="L28" s="84"/>
      <c r="M28" s="84">
        <f t="shared" si="18"/>
        <v>6.6398465007894591E-2</v>
      </c>
      <c r="N28" s="84">
        <f t="shared" si="18"/>
        <v>1.0533820343054888E-2</v>
      </c>
      <c r="O28" s="84">
        <f t="shared" si="18"/>
        <v>1.9057630802592408E-2</v>
      </c>
      <c r="P28" s="84">
        <f t="shared" si="18"/>
        <v>5.6307109657941869E-2</v>
      </c>
      <c r="Q28" s="84">
        <f t="shared" si="18"/>
        <v>1.2340975758082464E-2</v>
      </c>
      <c r="R28" s="84">
        <f t="shared" si="18"/>
        <v>9.3913105337911831E-3</v>
      </c>
      <c r="S28" s="84">
        <f t="shared" si="18"/>
        <v>2.7476456879499771E-2</v>
      </c>
      <c r="T28" s="84">
        <f t="shared" si="18"/>
        <v>-0.94615413188552822</v>
      </c>
    </row>
    <row r="29" spans="1:20" x14ac:dyDescent="0.35">
      <c r="A29" s="1"/>
      <c r="B29" s="1" t="str">
        <f>B158</f>
        <v>Nitrogen oxides</v>
      </c>
      <c r="C29" s="104">
        <f t="shared" ref="C29:C31" si="19">G158/G$155</f>
        <v>0.86775934031890056</v>
      </c>
      <c r="D29" s="84">
        <f t="shared" si="18"/>
        <v>0.6973160481098224</v>
      </c>
      <c r="E29" s="84">
        <f t="shared" si="18"/>
        <v>0.68128810575320065</v>
      </c>
      <c r="F29" s="84">
        <f t="shared" si="18"/>
        <v>0.70357478156293851</v>
      </c>
      <c r="G29" s="84">
        <f t="shared" si="18"/>
        <v>0.75270097586376494</v>
      </c>
      <c r="H29" s="84"/>
      <c r="I29" s="84" t="e">
        <f t="shared" si="18"/>
        <v>#DIV/0!</v>
      </c>
      <c r="J29" s="84" t="e">
        <f t="shared" si="18"/>
        <v>#DIV/0!</v>
      </c>
      <c r="K29" s="84"/>
      <c r="L29" s="84"/>
      <c r="M29" s="84">
        <f t="shared" si="18"/>
        <v>0.6966303111796478</v>
      </c>
      <c r="N29" s="84">
        <f t="shared" si="18"/>
        <v>0.71007807096912334</v>
      </c>
      <c r="O29" s="84">
        <f t="shared" si="18"/>
        <v>0.83704281329060137</v>
      </c>
      <c r="P29" s="84">
        <f t="shared" si="18"/>
        <v>0.53536535518550155</v>
      </c>
      <c r="Q29" s="84">
        <f t="shared" si="18"/>
        <v>0.74503216954743179</v>
      </c>
      <c r="R29" s="84">
        <f t="shared" si="18"/>
        <v>0.50633596715109663</v>
      </c>
      <c r="S29" s="84">
        <f t="shared" si="18"/>
        <v>0.58921605356551365</v>
      </c>
      <c r="T29" s="84">
        <f t="shared" si="18"/>
        <v>6.4846858930255964</v>
      </c>
    </row>
    <row r="30" spans="1:20" x14ac:dyDescent="0.35">
      <c r="A30" s="1"/>
      <c r="B30" s="1" t="str">
        <f>B159</f>
        <v>NMVOC, non-methane volatile organic compounds</v>
      </c>
      <c r="C30" s="104">
        <f t="shared" si="19"/>
        <v>0.10263923341795109</v>
      </c>
      <c r="D30" s="84">
        <f t="shared" si="18"/>
        <v>0.12329212447284724</v>
      </c>
      <c r="E30" s="84">
        <f t="shared" si="18"/>
        <v>0.11910809802804682</v>
      </c>
      <c r="F30" s="84">
        <f t="shared" si="18"/>
        <v>3.8872695855613371E-2</v>
      </c>
      <c r="G30" s="84">
        <f t="shared" si="18"/>
        <v>4.7485132596517432E-2</v>
      </c>
      <c r="H30" s="84"/>
      <c r="I30" s="84" t="e">
        <f t="shared" si="18"/>
        <v>#DIV/0!</v>
      </c>
      <c r="J30" s="84" t="e">
        <f t="shared" si="18"/>
        <v>#DIV/0!</v>
      </c>
      <c r="K30" s="84"/>
      <c r="L30" s="84"/>
      <c r="M30" s="84">
        <f t="shared" si="18"/>
        <v>8.6739719342285138E-2</v>
      </c>
      <c r="N30" s="84">
        <f t="shared" si="18"/>
        <v>8.4091518776860746E-2</v>
      </c>
      <c r="O30" s="84">
        <f t="shared" si="18"/>
        <v>3.2162677510873691E-2</v>
      </c>
      <c r="P30" s="84">
        <f t="shared" si="18"/>
        <v>0.31856844274390844</v>
      </c>
      <c r="Q30" s="84">
        <f t="shared" si="18"/>
        <v>9.6367926112613383E-2</v>
      </c>
      <c r="R30" s="84">
        <f t="shared" si="18"/>
        <v>5.1407776934524176E-2</v>
      </c>
      <c r="S30" s="84">
        <f t="shared" si="18"/>
        <v>6.3468275833717294E-2</v>
      </c>
      <c r="T30" s="84">
        <f t="shared" si="18"/>
        <v>0.14065788628883061</v>
      </c>
    </row>
    <row r="31" spans="1:20" x14ac:dyDescent="0.35">
      <c r="A31" s="1"/>
      <c r="B31" s="1">
        <f>B160</f>
        <v>0</v>
      </c>
      <c r="C31" s="104">
        <f t="shared" si="19"/>
        <v>0</v>
      </c>
      <c r="D31" s="84">
        <f t="shared" si="18"/>
        <v>0</v>
      </c>
      <c r="E31" s="84">
        <f t="shared" si="18"/>
        <v>0</v>
      </c>
      <c r="F31" s="84">
        <f t="shared" si="18"/>
        <v>0</v>
      </c>
      <c r="G31" s="84">
        <f t="shared" si="18"/>
        <v>0</v>
      </c>
      <c r="H31" s="84"/>
      <c r="I31" s="84" t="e">
        <f t="shared" si="18"/>
        <v>#DIV/0!</v>
      </c>
      <c r="J31" s="84" t="e">
        <f t="shared" si="18"/>
        <v>#DIV/0!</v>
      </c>
      <c r="K31" s="84"/>
      <c r="L31" s="84"/>
      <c r="M31" s="84">
        <f t="shared" si="18"/>
        <v>0</v>
      </c>
      <c r="N31" s="84">
        <f t="shared" si="18"/>
        <v>0</v>
      </c>
      <c r="O31" s="84">
        <f t="shared" si="18"/>
        <v>0</v>
      </c>
      <c r="P31" s="84">
        <f t="shared" si="18"/>
        <v>0</v>
      </c>
      <c r="Q31" s="84">
        <f t="shared" si="18"/>
        <v>0</v>
      </c>
      <c r="R31" s="84">
        <f t="shared" si="18"/>
        <v>0</v>
      </c>
      <c r="S31" s="84">
        <f t="shared" si="18"/>
        <v>0</v>
      </c>
      <c r="T31" s="84">
        <f t="shared" si="18"/>
        <v>0</v>
      </c>
    </row>
    <row r="32" spans="1:20" x14ac:dyDescent="0.35">
      <c r="A32" s="1"/>
      <c r="B32" s="1"/>
    </row>
    <row r="33" spans="1:20" x14ac:dyDescent="0.35">
      <c r="A33" s="101" t="s">
        <v>49</v>
      </c>
      <c r="B33" s="101"/>
      <c r="C33" s="103">
        <f>G183/$E$183</f>
        <v>0.7689966268717261</v>
      </c>
      <c r="D33" s="102">
        <f t="shared" ref="D33:T33" si="20">H183/$E$183</f>
        <v>4.9538670875582348E-3</v>
      </c>
      <c r="E33" s="102">
        <f t="shared" si="20"/>
        <v>5.9949817951551309E-4</v>
      </c>
      <c r="F33" s="102">
        <f t="shared" si="20"/>
        <v>1.8779901879510325E-3</v>
      </c>
      <c r="G33" s="102">
        <f t="shared" si="20"/>
        <v>1.0946769208125188E-2</v>
      </c>
      <c r="H33" s="102">
        <f t="shared" si="20"/>
        <v>4.499045836421362E-3</v>
      </c>
      <c r="I33" s="102">
        <f t="shared" si="20"/>
        <v>0</v>
      </c>
      <c r="J33" s="102">
        <f t="shared" si="20"/>
        <v>0</v>
      </c>
      <c r="K33" s="102">
        <f t="shared" si="20"/>
        <v>8.4329213143038984E-2</v>
      </c>
      <c r="L33" s="102">
        <f t="shared" si="20"/>
        <v>0</v>
      </c>
      <c r="M33" s="102">
        <f t="shared" si="20"/>
        <v>1.0790630690196229E-2</v>
      </c>
      <c r="N33" s="102">
        <f t="shared" si="20"/>
        <v>2.4510987445938172E-3</v>
      </c>
      <c r="O33" s="102">
        <f t="shared" si="20"/>
        <v>9.8610726429879687E-3</v>
      </c>
      <c r="P33" s="102">
        <f t="shared" si="20"/>
        <v>8.0698236493451751E-3</v>
      </c>
      <c r="Q33" s="102">
        <f t="shared" si="20"/>
        <v>8.4301281544610585E-2</v>
      </c>
      <c r="R33" s="102">
        <f t="shared" si="20"/>
        <v>3.1241471404827501E-5</v>
      </c>
      <c r="S33" s="102">
        <f t="shared" si="20"/>
        <v>2.0378392831715286E-2</v>
      </c>
      <c r="T33" s="102">
        <f t="shared" si="20"/>
        <v>-1.2086566316020652E-2</v>
      </c>
    </row>
    <row r="34" spans="1:20" x14ac:dyDescent="0.35">
      <c r="A34" s="1"/>
      <c r="B34" s="1" t="str">
        <f>B185</f>
        <v>Ammonia</v>
      </c>
      <c r="C34" s="104">
        <f>G185/G$183</f>
        <v>3.137341187004055E-2</v>
      </c>
      <c r="D34" s="84">
        <f t="shared" ref="D34:T39" si="21">H185/H$183</f>
        <v>0.8588079663591297</v>
      </c>
      <c r="E34" s="84">
        <f t="shared" si="21"/>
        <v>9.0426481917840307E-2</v>
      </c>
      <c r="F34" s="84">
        <f t="shared" si="21"/>
        <v>2.0136918506483328E-2</v>
      </c>
      <c r="G34" s="84">
        <f t="shared" si="21"/>
        <v>1.1857052790597454E-2</v>
      </c>
      <c r="H34" s="84"/>
      <c r="I34" s="84" t="e">
        <f>M185/M$183</f>
        <v>#DIV/0!</v>
      </c>
      <c r="J34" s="84" t="e">
        <f t="shared" si="21"/>
        <v>#DIV/0!</v>
      </c>
      <c r="K34" s="84"/>
      <c r="L34" s="84"/>
      <c r="M34" s="84">
        <f t="shared" si="21"/>
        <v>1.5544821343975489E-2</v>
      </c>
      <c r="N34" s="84">
        <f t="shared" si="21"/>
        <v>9.4177948193119268E-2</v>
      </c>
      <c r="O34" s="84">
        <f t="shared" si="21"/>
        <v>1.3653692094552111E-2</v>
      </c>
      <c r="P34" s="84">
        <f t="shared" si="21"/>
        <v>8.0396647819288958E-2</v>
      </c>
      <c r="Q34" s="84">
        <f t="shared" si="21"/>
        <v>1.4174136440136823E-2</v>
      </c>
      <c r="R34" s="84">
        <f t="shared" si="21"/>
        <v>1.7819474967222689E-2</v>
      </c>
      <c r="S34" s="84">
        <f t="shared" si="21"/>
        <v>7.0983802817215155E-2</v>
      </c>
      <c r="T34" s="84">
        <f t="shared" si="21"/>
        <v>-0.14082930262567042</v>
      </c>
    </row>
    <row r="35" spans="1:20" x14ac:dyDescent="0.35">
      <c r="A35" s="1"/>
      <c r="B35" s="1" t="str">
        <f t="shared" ref="B35:B39" si="22">B186</f>
        <v>Nitrogen oxides</v>
      </c>
      <c r="C35" s="104">
        <f t="shared" ref="C35:C39" si="23">G186/G$183</f>
        <v>0.88787752471626924</v>
      </c>
      <c r="D35" s="84">
        <f t="shared" si="21"/>
        <v>3.5941470799394248E-2</v>
      </c>
      <c r="E35" s="84">
        <f t="shared" si="21"/>
        <v>0.19972328146608448</v>
      </c>
      <c r="F35" s="84">
        <f t="shared" si="21"/>
        <v>0.35190159757730283</v>
      </c>
      <c r="G35" s="84">
        <f t="shared" si="21"/>
        <v>0.39541878401079705</v>
      </c>
      <c r="H35" s="84"/>
      <c r="I35" s="84" t="e">
        <f t="shared" si="21"/>
        <v>#DIV/0!</v>
      </c>
      <c r="J35" s="84" t="e">
        <f t="shared" si="21"/>
        <v>#DIV/0!</v>
      </c>
      <c r="K35" s="84"/>
      <c r="L35" s="84"/>
      <c r="M35" s="84">
        <f t="shared" si="21"/>
        <v>0.36530200931772883</v>
      </c>
      <c r="N35" s="84">
        <f t="shared" si="21"/>
        <v>0.22488296778475675</v>
      </c>
      <c r="O35" s="84">
        <f t="shared" si="21"/>
        <v>0.33431166436284826</v>
      </c>
      <c r="P35" s="84">
        <f t="shared" si="21"/>
        <v>0.59743056900508273</v>
      </c>
      <c r="Q35" s="84">
        <f t="shared" si="21"/>
        <v>0.29611847713911255</v>
      </c>
      <c r="R35" s="84">
        <f t="shared" si="21"/>
        <v>0.34610683180033486</v>
      </c>
      <c r="S35" s="84">
        <f t="shared" si="21"/>
        <v>0.31581834440800222</v>
      </c>
      <c r="T35" s="84">
        <f t="shared" si="21"/>
        <v>0.3226726575711088</v>
      </c>
    </row>
    <row r="36" spans="1:20" x14ac:dyDescent="0.35">
      <c r="A36" s="1"/>
      <c r="B36" s="1" t="str">
        <f t="shared" si="22"/>
        <v>Sulfur dioxide</v>
      </c>
      <c r="C36" s="104">
        <f t="shared" si="23"/>
        <v>7.7599462793180293E-2</v>
      </c>
      <c r="D36" s="84">
        <f t="shared" si="21"/>
        <v>0.10096749372196676</v>
      </c>
      <c r="E36" s="84">
        <f t="shared" si="21"/>
        <v>0.67700674154618512</v>
      </c>
      <c r="F36" s="84">
        <f t="shared" si="21"/>
        <v>0.58199769910277466</v>
      </c>
      <c r="G36" s="84">
        <f t="shared" si="21"/>
        <v>0.5912621100871881</v>
      </c>
      <c r="H36" s="84"/>
      <c r="I36" s="84" t="e">
        <f t="shared" si="21"/>
        <v>#DIV/0!</v>
      </c>
      <c r="J36" s="84" t="e">
        <f t="shared" si="21"/>
        <v>#DIV/0!</v>
      </c>
      <c r="K36" s="84"/>
      <c r="L36" s="84"/>
      <c r="M36" s="84">
        <f t="shared" si="21"/>
        <v>0.61558049853502317</v>
      </c>
      <c r="N36" s="84">
        <f t="shared" si="21"/>
        <v>0.66432336940419345</v>
      </c>
      <c r="O36" s="84">
        <f t="shared" si="21"/>
        <v>0.64944153749371381</v>
      </c>
      <c r="P36" s="84">
        <f t="shared" si="21"/>
        <v>0.25138562588646424</v>
      </c>
      <c r="Q36" s="84">
        <f t="shared" si="21"/>
        <v>0.68100630817657626</v>
      </c>
      <c r="R36" s="84">
        <f t="shared" si="21"/>
        <v>0.24329027149326748</v>
      </c>
      <c r="S36" s="84">
        <f t="shared" si="21"/>
        <v>0.42722581933548226</v>
      </c>
      <c r="T36" s="84">
        <f t="shared" si="21"/>
        <v>0.94323834356903546</v>
      </c>
    </row>
    <row r="37" spans="1:20" x14ac:dyDescent="0.35">
      <c r="A37" s="1"/>
      <c r="B37" s="1">
        <f t="shared" si="22"/>
        <v>0</v>
      </c>
      <c r="C37" s="104">
        <f t="shared" si="23"/>
        <v>0</v>
      </c>
      <c r="D37" s="84">
        <f t="shared" si="21"/>
        <v>0</v>
      </c>
      <c r="E37" s="84">
        <f t="shared" si="21"/>
        <v>0</v>
      </c>
      <c r="F37" s="84">
        <f t="shared" si="21"/>
        <v>0</v>
      </c>
      <c r="G37" s="84">
        <f t="shared" si="21"/>
        <v>0</v>
      </c>
      <c r="H37" s="84"/>
      <c r="I37" s="84" t="e">
        <f t="shared" si="21"/>
        <v>#DIV/0!</v>
      </c>
      <c r="J37" s="84" t="e">
        <f t="shared" si="21"/>
        <v>#DIV/0!</v>
      </c>
      <c r="K37" s="84"/>
      <c r="L37" s="84"/>
      <c r="M37" s="84">
        <f t="shared" si="21"/>
        <v>0</v>
      </c>
      <c r="N37" s="84">
        <f t="shared" si="21"/>
        <v>0</v>
      </c>
      <c r="O37" s="84">
        <f t="shared" si="21"/>
        <v>0</v>
      </c>
      <c r="P37" s="84">
        <f t="shared" si="21"/>
        <v>0</v>
      </c>
      <c r="Q37" s="84">
        <f t="shared" si="21"/>
        <v>0</v>
      </c>
      <c r="R37" s="84">
        <f t="shared" si="21"/>
        <v>0</v>
      </c>
      <c r="S37" s="84">
        <f t="shared" si="21"/>
        <v>0</v>
      </c>
      <c r="T37" s="84">
        <f t="shared" si="21"/>
        <v>0</v>
      </c>
    </row>
    <row r="38" spans="1:20" x14ac:dyDescent="0.35">
      <c r="A38" s="1"/>
      <c r="B38" s="1">
        <f t="shared" si="22"/>
        <v>0</v>
      </c>
      <c r="C38" s="104">
        <f t="shared" si="23"/>
        <v>0</v>
      </c>
      <c r="D38" s="84">
        <f t="shared" si="21"/>
        <v>0</v>
      </c>
      <c r="E38" s="84">
        <f t="shared" si="21"/>
        <v>0</v>
      </c>
      <c r="F38" s="84">
        <f t="shared" si="21"/>
        <v>0</v>
      </c>
      <c r="G38" s="84">
        <f t="shared" si="21"/>
        <v>0</v>
      </c>
      <c r="H38" s="84"/>
      <c r="I38" s="84" t="e">
        <f t="shared" si="21"/>
        <v>#DIV/0!</v>
      </c>
      <c r="J38" s="84" t="e">
        <f t="shared" si="21"/>
        <v>#DIV/0!</v>
      </c>
      <c r="K38" s="84"/>
      <c r="L38" s="84"/>
      <c r="M38" s="84">
        <f t="shared" si="21"/>
        <v>0</v>
      </c>
      <c r="N38" s="84">
        <f t="shared" si="21"/>
        <v>0</v>
      </c>
      <c r="O38" s="84">
        <f t="shared" si="21"/>
        <v>0</v>
      </c>
      <c r="P38" s="84">
        <f t="shared" si="21"/>
        <v>0</v>
      </c>
      <c r="Q38" s="84">
        <f t="shared" si="21"/>
        <v>0</v>
      </c>
      <c r="R38" s="84">
        <f t="shared" si="21"/>
        <v>0</v>
      </c>
      <c r="S38" s="84">
        <f t="shared" si="21"/>
        <v>0</v>
      </c>
      <c r="T38" s="84">
        <f t="shared" si="21"/>
        <v>0</v>
      </c>
    </row>
    <row r="39" spans="1:20" x14ac:dyDescent="0.35">
      <c r="A39" s="1"/>
      <c r="B39" s="1">
        <f t="shared" si="22"/>
        <v>0</v>
      </c>
      <c r="C39" s="104">
        <f t="shared" si="23"/>
        <v>0</v>
      </c>
      <c r="D39" s="84">
        <f t="shared" si="21"/>
        <v>0</v>
      </c>
      <c r="E39" s="84">
        <f t="shared" si="21"/>
        <v>0</v>
      </c>
      <c r="F39" s="84">
        <f t="shared" si="21"/>
        <v>0</v>
      </c>
      <c r="G39" s="84">
        <f t="shared" si="21"/>
        <v>0</v>
      </c>
      <c r="H39" s="84"/>
      <c r="I39" s="84" t="e">
        <f t="shared" si="21"/>
        <v>#DIV/0!</v>
      </c>
      <c r="J39" s="84" t="e">
        <f t="shared" si="21"/>
        <v>#DIV/0!</v>
      </c>
      <c r="K39" s="84"/>
      <c r="L39" s="84"/>
      <c r="M39" s="84">
        <f t="shared" si="21"/>
        <v>0</v>
      </c>
      <c r="N39" s="84">
        <f t="shared" si="21"/>
        <v>0</v>
      </c>
      <c r="O39" s="84">
        <f t="shared" si="21"/>
        <v>0</v>
      </c>
      <c r="P39" s="84">
        <f t="shared" si="21"/>
        <v>0</v>
      </c>
      <c r="Q39" s="84">
        <f t="shared" si="21"/>
        <v>0</v>
      </c>
      <c r="R39" s="84">
        <f t="shared" si="21"/>
        <v>0</v>
      </c>
      <c r="S39" s="84">
        <f t="shared" si="21"/>
        <v>0</v>
      </c>
      <c r="T39" s="84">
        <f t="shared" si="21"/>
        <v>0</v>
      </c>
    </row>
    <row r="47" spans="1:20" s="100" customFormat="1" ht="12.45" x14ac:dyDescent="0.35">
      <c r="A47" s="100" t="s">
        <v>134</v>
      </c>
    </row>
    <row r="48" spans="1:20" x14ac:dyDescent="0.35">
      <c r="A48" s="85"/>
    </row>
    <row r="49" spans="1:2" x14ac:dyDescent="0.35">
      <c r="A49" t="s">
        <v>21</v>
      </c>
      <c r="B49" t="s">
        <v>22</v>
      </c>
    </row>
    <row r="50" spans="1:2" x14ac:dyDescent="0.35">
      <c r="A50" t="s">
        <v>23</v>
      </c>
      <c r="B50" t="s">
        <v>135</v>
      </c>
    </row>
    <row r="51" spans="1:2" x14ac:dyDescent="0.35">
      <c r="A51" t="s">
        <v>25</v>
      </c>
      <c r="B51" t="s">
        <v>65</v>
      </c>
    </row>
    <row r="52" spans="1:2" x14ac:dyDescent="0.35">
      <c r="A52" t="s">
        <v>27</v>
      </c>
      <c r="B52" t="s">
        <v>66</v>
      </c>
    </row>
    <row r="53" spans="1:2" x14ac:dyDescent="0.35">
      <c r="A53" t="s">
        <v>29</v>
      </c>
      <c r="B53" t="s">
        <v>82</v>
      </c>
    </row>
    <row r="54" spans="1:2" x14ac:dyDescent="0.35">
      <c r="A54" t="s">
        <v>136</v>
      </c>
      <c r="B54" t="s">
        <v>137</v>
      </c>
    </row>
    <row r="55" spans="1:2" x14ac:dyDescent="0.35">
      <c r="A55" t="s">
        <v>138</v>
      </c>
      <c r="B55" t="s">
        <v>36</v>
      </c>
    </row>
    <row r="56" spans="1:2" x14ac:dyDescent="0.35">
      <c r="A56" t="s">
        <v>139</v>
      </c>
      <c r="B56" t="s">
        <v>36</v>
      </c>
    </row>
    <row r="57" spans="1:2" x14ac:dyDescent="0.35">
      <c r="A57" t="s">
        <v>140</v>
      </c>
      <c r="B57" t="s">
        <v>50</v>
      </c>
    </row>
    <row r="58" spans="1:2" x14ac:dyDescent="0.35">
      <c r="A58" t="s">
        <v>141</v>
      </c>
      <c r="B58" s="97">
        <v>0.01</v>
      </c>
    </row>
    <row r="59" spans="1:2" x14ac:dyDescent="0.35">
      <c r="A59" t="s">
        <v>33</v>
      </c>
      <c r="B59" t="s">
        <v>34</v>
      </c>
    </row>
    <row r="60" spans="1:2" x14ac:dyDescent="0.35">
      <c r="A60" t="s">
        <v>37</v>
      </c>
      <c r="B60" t="s">
        <v>36</v>
      </c>
    </row>
    <row r="61" spans="1:2" x14ac:dyDescent="0.35">
      <c r="A61" t="s">
        <v>38</v>
      </c>
      <c r="B61" t="s">
        <v>36</v>
      </c>
    </row>
    <row r="62" spans="1:2" x14ac:dyDescent="0.35">
      <c r="A62" t="s">
        <v>39</v>
      </c>
      <c r="B62" t="s">
        <v>36</v>
      </c>
    </row>
    <row r="63" spans="1:2" x14ac:dyDescent="0.35">
      <c r="A63" t="s">
        <v>40</v>
      </c>
      <c r="B63" t="s">
        <v>142</v>
      </c>
    </row>
    <row r="64" spans="1:2" x14ac:dyDescent="0.35">
      <c r="A64" t="s">
        <v>42</v>
      </c>
      <c r="B64" t="s">
        <v>43</v>
      </c>
    </row>
    <row r="66" spans="1:24" x14ac:dyDescent="0.35">
      <c r="A66" t="s">
        <v>36</v>
      </c>
      <c r="B66" t="s">
        <v>142</v>
      </c>
      <c r="C66" t="s">
        <v>143</v>
      </c>
      <c r="D66" t="s">
        <v>44</v>
      </c>
      <c r="E66" t="s">
        <v>45</v>
      </c>
      <c r="F66" t="s">
        <v>67</v>
      </c>
      <c r="G66" t="s">
        <v>116</v>
      </c>
      <c r="H66" t="s">
        <v>117</v>
      </c>
      <c r="I66" t="s">
        <v>118</v>
      </c>
      <c r="J66" t="s">
        <v>119</v>
      </c>
      <c r="K66" t="s">
        <v>120</v>
      </c>
      <c r="L66" t="s">
        <v>121</v>
      </c>
      <c r="M66" t="s">
        <v>122</v>
      </c>
      <c r="N66" t="s">
        <v>123</v>
      </c>
      <c r="O66" t="s">
        <v>124</v>
      </c>
      <c r="P66" t="s">
        <v>125</v>
      </c>
      <c r="Q66" t="s">
        <v>126</v>
      </c>
      <c r="R66" t="s">
        <v>127</v>
      </c>
      <c r="S66" t="s">
        <v>128</v>
      </c>
      <c r="T66" t="s">
        <v>129</v>
      </c>
      <c r="U66" t="s">
        <v>130</v>
      </c>
      <c r="V66" t="s">
        <v>131</v>
      </c>
      <c r="W66" t="s">
        <v>47</v>
      </c>
      <c r="X66" t="s">
        <v>13</v>
      </c>
    </row>
    <row r="67" spans="1:24" x14ac:dyDescent="0.35">
      <c r="B67" t="s">
        <v>144</v>
      </c>
      <c r="D67" t="s">
        <v>84</v>
      </c>
      <c r="E67">
        <v>6.0998840000000003</v>
      </c>
      <c r="F67">
        <v>0</v>
      </c>
      <c r="G67">
        <v>2.8044153000000001</v>
      </c>
      <c r="H67">
        <v>0.22547908</v>
      </c>
      <c r="I67">
        <v>1.8362607E-3</v>
      </c>
      <c r="J67">
        <v>2.9372684999999999E-2</v>
      </c>
      <c r="K67">
        <v>0.16398478</v>
      </c>
      <c r="L67">
        <v>1.7217086E-2</v>
      </c>
      <c r="M67">
        <v>0</v>
      </c>
      <c r="N67">
        <v>0</v>
      </c>
      <c r="O67">
        <v>0.62050322000000002</v>
      </c>
      <c r="P67">
        <v>0</v>
      </c>
      <c r="Q67">
        <v>0.16826261000000001</v>
      </c>
      <c r="R67">
        <v>1.302938E-2</v>
      </c>
      <c r="S67">
        <v>0.13197287999999999</v>
      </c>
      <c r="T67">
        <v>0.17151247999999999</v>
      </c>
      <c r="U67">
        <v>1.0461028000000001</v>
      </c>
      <c r="V67">
        <v>1.5743798999999999E-4</v>
      </c>
      <c r="W67">
        <v>0.70045371000000001</v>
      </c>
      <c r="X67">
        <v>5.5842445999999997E-3</v>
      </c>
    </row>
    <row r="68" spans="1:24" x14ac:dyDescent="0.35">
      <c r="B68" t="s">
        <v>145</v>
      </c>
      <c r="D68" t="s">
        <v>84</v>
      </c>
      <c r="E68">
        <v>0.14160618</v>
      </c>
      <c r="F68">
        <v>0</v>
      </c>
      <c r="G68">
        <v>7.5143784000000005E-2</v>
      </c>
      <c r="H68">
        <v>3.1117476E-3</v>
      </c>
      <c r="I68" s="52">
        <v>5.1695150000000003E-5</v>
      </c>
      <c r="J68" s="52">
        <v>4.7059014999999999E-5</v>
      </c>
      <c r="K68">
        <v>7.596015E-4</v>
      </c>
      <c r="L68">
        <v>4.3873733000000001E-4</v>
      </c>
      <c r="M68">
        <v>0</v>
      </c>
      <c r="N68">
        <v>0</v>
      </c>
      <c r="O68">
        <v>8.6054991000000004E-3</v>
      </c>
      <c r="P68">
        <v>0</v>
      </c>
      <c r="Q68">
        <v>9.3403431999999995E-4</v>
      </c>
      <c r="R68">
        <v>2.5804123999999999E-4</v>
      </c>
      <c r="S68">
        <v>1.0247323000000001E-3</v>
      </c>
      <c r="T68">
        <v>9.3044796999999996E-4</v>
      </c>
      <c r="U68">
        <v>3.3432649000000002E-2</v>
      </c>
      <c r="V68" s="52">
        <v>2.0475818000000001E-6</v>
      </c>
      <c r="W68">
        <v>1.8852081999999999E-2</v>
      </c>
      <c r="X68">
        <v>-1.9859805000000002E-3</v>
      </c>
    </row>
    <row r="69" spans="1:24" x14ac:dyDescent="0.35">
      <c r="A69">
        <v>1</v>
      </c>
      <c r="B69" t="s">
        <v>146</v>
      </c>
      <c r="C69" t="s">
        <v>147</v>
      </c>
      <c r="D69" t="s">
        <v>84</v>
      </c>
      <c r="E69">
        <v>4.6349546999999998</v>
      </c>
      <c r="F69">
        <v>0</v>
      </c>
      <c r="G69">
        <v>2.5288393999999998</v>
      </c>
      <c r="H69">
        <v>2.4087220999999999E-3</v>
      </c>
      <c r="I69">
        <v>1.6299437E-3</v>
      </c>
      <c r="J69">
        <v>2.839595E-2</v>
      </c>
      <c r="K69">
        <v>0.15832303</v>
      </c>
      <c r="L69">
        <v>1.5600892999999999E-2</v>
      </c>
      <c r="M69">
        <v>0</v>
      </c>
      <c r="N69">
        <v>0</v>
      </c>
      <c r="O69">
        <v>0.57542926999999999</v>
      </c>
      <c r="P69">
        <v>0</v>
      </c>
      <c r="Q69">
        <v>0.15414326</v>
      </c>
      <c r="R69">
        <v>1.2058674E-2</v>
      </c>
      <c r="S69">
        <v>0.1209074</v>
      </c>
      <c r="T69">
        <v>0.16347502999999999</v>
      </c>
      <c r="U69">
        <v>0.95713782000000003</v>
      </c>
      <c r="V69" s="52">
        <v>1.4836183E-4</v>
      </c>
      <c r="W69">
        <v>0.24706626000000001</v>
      </c>
      <c r="X69">
        <v>-0.33060931999999998</v>
      </c>
    </row>
    <row r="70" spans="1:24" x14ac:dyDescent="0.35">
      <c r="A70">
        <v>2</v>
      </c>
      <c r="B70" t="s">
        <v>148</v>
      </c>
      <c r="C70" t="s">
        <v>147</v>
      </c>
      <c r="D70" t="s">
        <v>84</v>
      </c>
      <c r="E70">
        <v>0.42370207999999998</v>
      </c>
      <c r="F70">
        <v>0</v>
      </c>
      <c r="G70" s="52">
        <v>4.2231552999999997E-8</v>
      </c>
      <c r="H70" s="52">
        <v>9.8948455000000008E-4</v>
      </c>
      <c r="I70" s="52">
        <v>8.3488390999999992E-9</v>
      </c>
      <c r="J70" s="52">
        <v>2.6528140000000002E-10</v>
      </c>
      <c r="K70" s="52">
        <v>5.1184897999999999E-8</v>
      </c>
      <c r="L70" s="52">
        <v>3.3331546999999998E-10</v>
      </c>
      <c r="M70" s="52">
        <v>0</v>
      </c>
      <c r="N70" s="52">
        <v>0</v>
      </c>
      <c r="O70" s="52">
        <v>7.5670835E-8</v>
      </c>
      <c r="P70">
        <v>0</v>
      </c>
      <c r="Q70" s="52">
        <v>1.5347348E-8</v>
      </c>
      <c r="R70" s="52">
        <v>9.6025888999999997E-9</v>
      </c>
      <c r="S70">
        <v>2.5545389000000002E-3</v>
      </c>
      <c r="T70" s="52">
        <v>-3.4231220999999999E-9</v>
      </c>
      <c r="U70" s="52">
        <v>4.5820773999999998E-8</v>
      </c>
      <c r="V70" s="52">
        <v>8.8027389000000007E-12</v>
      </c>
      <c r="W70">
        <v>0.42015785</v>
      </c>
      <c r="X70" s="52">
        <v>-3.3905138000000002E-8</v>
      </c>
    </row>
    <row r="71" spans="1:24" x14ac:dyDescent="0.35">
      <c r="A71">
        <v>3</v>
      </c>
      <c r="B71" t="s">
        <v>149</v>
      </c>
      <c r="C71" t="s">
        <v>147</v>
      </c>
      <c r="D71" t="s">
        <v>84</v>
      </c>
      <c r="E71">
        <v>0.36821674999999998</v>
      </c>
      <c r="F71">
        <v>0</v>
      </c>
      <c r="G71" s="52">
        <v>6.9203056000000001E-3</v>
      </c>
      <c r="H71" s="52">
        <v>1.2198548E-5</v>
      </c>
      <c r="I71" s="52">
        <v>5.5404503000000003E-6</v>
      </c>
      <c r="J71" s="52">
        <v>9.9320590000000005E-6</v>
      </c>
      <c r="K71" s="52">
        <v>1.6814691000000001E-4</v>
      </c>
      <c r="L71" s="52">
        <v>4.0608853000000002E-5</v>
      </c>
      <c r="M71" s="52">
        <v>0</v>
      </c>
      <c r="N71" s="52">
        <v>0</v>
      </c>
      <c r="O71">
        <v>1.6647465999999999E-3</v>
      </c>
      <c r="P71">
        <v>0</v>
      </c>
      <c r="Q71" s="52">
        <v>1.6006397E-4</v>
      </c>
      <c r="R71" s="52">
        <v>1.5984726000000001E-4</v>
      </c>
      <c r="S71" s="52">
        <v>7.0945793E-4</v>
      </c>
      <c r="T71" s="52">
        <v>3.4277625000000002E-4</v>
      </c>
      <c r="U71" s="52">
        <v>8.7388402000000004E-4</v>
      </c>
      <c r="V71" s="52">
        <v>2.5371193000000003E-7</v>
      </c>
      <c r="W71">
        <v>4.2431024999999999E-4</v>
      </c>
      <c r="X71" s="52">
        <v>0.35672467000000002</v>
      </c>
    </row>
    <row r="72" spans="1:24" x14ac:dyDescent="0.35">
      <c r="A72">
        <v>4</v>
      </c>
      <c r="B72" t="s">
        <v>150</v>
      </c>
      <c r="C72" t="s">
        <v>147</v>
      </c>
      <c r="D72" t="s">
        <v>84</v>
      </c>
      <c r="E72">
        <v>0.21872125000000001</v>
      </c>
      <c r="F72">
        <v>0</v>
      </c>
      <c r="G72" s="52">
        <v>2.8817747000000001E-7</v>
      </c>
      <c r="H72">
        <v>0.21872008000000001</v>
      </c>
      <c r="I72" s="52">
        <v>4.7093154E-8</v>
      </c>
      <c r="J72" s="52">
        <v>1.2888975E-10</v>
      </c>
      <c r="K72" s="52">
        <v>6.4010023000000001E-11</v>
      </c>
      <c r="L72" s="52">
        <v>1.5783637000000001E-9</v>
      </c>
      <c r="M72" s="52">
        <v>0</v>
      </c>
      <c r="N72" s="52">
        <v>0</v>
      </c>
      <c r="O72" s="52">
        <v>6.4312242000000005E-8</v>
      </c>
      <c r="P72">
        <v>0</v>
      </c>
      <c r="Q72" s="52">
        <v>5.0316880000000001E-7</v>
      </c>
      <c r="R72" s="52">
        <v>1.0852446E-7</v>
      </c>
      <c r="S72" s="52">
        <v>1.3397274E-8</v>
      </c>
      <c r="T72" s="52">
        <v>-2.5950485E-9</v>
      </c>
      <c r="U72" s="52">
        <v>5.4403738000000003E-10</v>
      </c>
      <c r="V72" s="52">
        <v>1.8202668E-12</v>
      </c>
      <c r="W72" s="52">
        <v>1.5876881999999999E-7</v>
      </c>
      <c r="X72" s="52">
        <v>-1.7426053E-8</v>
      </c>
    </row>
    <row r="73" spans="1:24" x14ac:dyDescent="0.35">
      <c r="A73">
        <v>5</v>
      </c>
      <c r="B73" t="s">
        <v>151</v>
      </c>
      <c r="C73" t="s">
        <v>147</v>
      </c>
      <c r="D73" t="s">
        <v>84</v>
      </c>
      <c r="E73">
        <v>0.31268299999999999</v>
      </c>
      <c r="F73">
        <v>0</v>
      </c>
      <c r="G73" s="52">
        <v>0.19351146</v>
      </c>
      <c r="H73">
        <v>2.3684851E-4</v>
      </c>
      <c r="I73">
        <v>1.4902597999999999E-4</v>
      </c>
      <c r="J73" s="52">
        <v>9.1974340999999998E-4</v>
      </c>
      <c r="K73" s="52">
        <v>4.7339495999999997E-3</v>
      </c>
      <c r="L73">
        <v>1.136845E-3</v>
      </c>
      <c r="M73" s="52">
        <v>0</v>
      </c>
      <c r="N73" s="52">
        <v>0</v>
      </c>
      <c r="O73">
        <v>3.4803560999999997E-2</v>
      </c>
      <c r="P73">
        <v>0</v>
      </c>
      <c r="Q73" s="52">
        <v>1.3024733E-2</v>
      </c>
      <c r="R73" s="52">
        <v>5.5269876000000001E-4</v>
      </c>
      <c r="S73" s="52">
        <v>6.7767436999999998E-3</v>
      </c>
      <c r="T73" s="52">
        <v>6.7642344999999998E-3</v>
      </c>
      <c r="U73" s="52">
        <v>5.4658415000000002E-2</v>
      </c>
      <c r="V73" s="52">
        <v>6.7748513000000001E-6</v>
      </c>
      <c r="W73" s="52">
        <v>1.3953043E-2</v>
      </c>
      <c r="X73" s="52">
        <v>-1.8545077E-2</v>
      </c>
    </row>
    <row r="74" spans="1:24" x14ac:dyDescent="0.35">
      <c r="G74" s="52"/>
      <c r="H74" s="52"/>
      <c r="J74" s="52"/>
      <c r="K74" s="52"/>
      <c r="M74" s="52"/>
      <c r="N74" s="52"/>
      <c r="R74" s="52"/>
      <c r="S74" s="52"/>
      <c r="T74" s="52"/>
      <c r="U74" s="52"/>
      <c r="V74" s="52"/>
      <c r="W74" s="52"/>
      <c r="X74" s="52"/>
    </row>
    <row r="76" spans="1:24" s="100" customFormat="1" ht="12.45" x14ac:dyDescent="0.35">
      <c r="A76" s="100" t="s">
        <v>152</v>
      </c>
    </row>
    <row r="77" spans="1:24" x14ac:dyDescent="0.35">
      <c r="A77" s="85"/>
    </row>
    <row r="78" spans="1:24" x14ac:dyDescent="0.35">
      <c r="A78" t="s">
        <v>21</v>
      </c>
      <c r="B78" t="s">
        <v>22</v>
      </c>
    </row>
    <row r="79" spans="1:24" x14ac:dyDescent="0.35">
      <c r="A79" t="s">
        <v>23</v>
      </c>
      <c r="B79" t="s">
        <v>135</v>
      </c>
    </row>
    <row r="80" spans="1:24" x14ac:dyDescent="0.35">
      <c r="A80" t="s">
        <v>25</v>
      </c>
      <c r="B80" t="s">
        <v>65</v>
      </c>
    </row>
    <row r="81" spans="1:24" x14ac:dyDescent="0.35">
      <c r="A81" t="s">
        <v>27</v>
      </c>
      <c r="B81" t="s">
        <v>66</v>
      </c>
    </row>
    <row r="82" spans="1:24" x14ac:dyDescent="0.35">
      <c r="A82" t="s">
        <v>29</v>
      </c>
      <c r="B82" t="s">
        <v>82</v>
      </c>
    </row>
    <row r="83" spans="1:24" x14ac:dyDescent="0.35">
      <c r="A83" t="s">
        <v>136</v>
      </c>
      <c r="B83" t="s">
        <v>137</v>
      </c>
    </row>
    <row r="84" spans="1:24" x14ac:dyDescent="0.35">
      <c r="A84" t="s">
        <v>138</v>
      </c>
      <c r="B84" t="s">
        <v>36</v>
      </c>
    </row>
    <row r="85" spans="1:24" x14ac:dyDescent="0.35">
      <c r="A85" t="s">
        <v>139</v>
      </c>
      <c r="B85" t="s">
        <v>36</v>
      </c>
    </row>
    <row r="86" spans="1:24" x14ac:dyDescent="0.35">
      <c r="A86" t="s">
        <v>140</v>
      </c>
      <c r="B86" t="s">
        <v>62</v>
      </c>
    </row>
    <row r="87" spans="1:24" x14ac:dyDescent="0.35">
      <c r="A87" t="s">
        <v>141</v>
      </c>
      <c r="B87" s="97">
        <v>0.01</v>
      </c>
    </row>
    <row r="88" spans="1:24" x14ac:dyDescent="0.35">
      <c r="A88" t="s">
        <v>33</v>
      </c>
      <c r="B88" t="s">
        <v>34</v>
      </c>
    </row>
    <row r="89" spans="1:24" x14ac:dyDescent="0.35">
      <c r="A89" t="s">
        <v>37</v>
      </c>
      <c r="B89" t="s">
        <v>36</v>
      </c>
    </row>
    <row r="90" spans="1:24" x14ac:dyDescent="0.35">
      <c r="A90" t="s">
        <v>38</v>
      </c>
      <c r="B90" t="s">
        <v>36</v>
      </c>
    </row>
    <row r="91" spans="1:24" x14ac:dyDescent="0.35">
      <c r="A91" t="s">
        <v>39</v>
      </c>
      <c r="B91" t="s">
        <v>36</v>
      </c>
    </row>
    <row r="92" spans="1:24" x14ac:dyDescent="0.35">
      <c r="A92" t="s">
        <v>40</v>
      </c>
      <c r="B92" t="s">
        <v>142</v>
      </c>
    </row>
    <row r="93" spans="1:24" x14ac:dyDescent="0.35">
      <c r="A93" t="s">
        <v>42</v>
      </c>
      <c r="B93" t="s">
        <v>43</v>
      </c>
    </row>
    <row r="95" spans="1:24" x14ac:dyDescent="0.35">
      <c r="A95" t="s">
        <v>36</v>
      </c>
      <c r="B95" t="s">
        <v>142</v>
      </c>
      <c r="C95" t="s">
        <v>143</v>
      </c>
      <c r="D95" t="s">
        <v>44</v>
      </c>
      <c r="E95" t="s">
        <v>45</v>
      </c>
      <c r="F95" t="s">
        <v>67</v>
      </c>
      <c r="G95" t="s">
        <v>116</v>
      </c>
      <c r="H95" t="s">
        <v>117</v>
      </c>
      <c r="I95" t="s">
        <v>118</v>
      </c>
      <c r="J95" t="s">
        <v>119</v>
      </c>
      <c r="K95" t="s">
        <v>120</v>
      </c>
      <c r="L95" t="s">
        <v>121</v>
      </c>
      <c r="M95" t="s">
        <v>122</v>
      </c>
      <c r="N95" t="s">
        <v>123</v>
      </c>
      <c r="O95" t="s">
        <v>124</v>
      </c>
      <c r="P95" t="s">
        <v>125</v>
      </c>
      <c r="Q95" t="s">
        <v>126</v>
      </c>
      <c r="R95" t="s">
        <v>127</v>
      </c>
      <c r="S95" t="s">
        <v>128</v>
      </c>
      <c r="T95" t="s">
        <v>129</v>
      </c>
      <c r="U95" t="s">
        <v>130</v>
      </c>
      <c r="V95" t="s">
        <v>131</v>
      </c>
      <c r="W95" t="s">
        <v>47</v>
      </c>
      <c r="X95" t="s">
        <v>13</v>
      </c>
    </row>
    <row r="96" spans="1:24" x14ac:dyDescent="0.35">
      <c r="B96" t="s">
        <v>144</v>
      </c>
      <c r="D96" t="s">
        <v>94</v>
      </c>
      <c r="E96">
        <v>103.51286</v>
      </c>
      <c r="F96">
        <v>0</v>
      </c>
      <c r="G96">
        <v>66.679079999999999</v>
      </c>
      <c r="H96">
        <v>4.7799301000000002E-2</v>
      </c>
      <c r="I96">
        <v>4.1686715999999999E-2</v>
      </c>
      <c r="J96">
        <v>0.14414998000000001</v>
      </c>
      <c r="K96">
        <v>1.7720062000000001</v>
      </c>
      <c r="L96">
        <v>0.39113213000000002</v>
      </c>
      <c r="M96">
        <v>0</v>
      </c>
      <c r="N96">
        <v>0</v>
      </c>
      <c r="O96">
        <v>11.978928</v>
      </c>
      <c r="P96">
        <v>0</v>
      </c>
      <c r="Q96">
        <v>3.5177135000000002</v>
      </c>
      <c r="R96">
        <v>0.13841102</v>
      </c>
      <c r="S96">
        <v>2.2365773</v>
      </c>
      <c r="T96">
        <v>2.6714226000000001</v>
      </c>
      <c r="U96">
        <v>15.45481</v>
      </c>
      <c r="V96">
        <v>2.3241783000000002E-3</v>
      </c>
      <c r="W96">
        <v>4.2229748999999996</v>
      </c>
      <c r="X96">
        <v>-5.7861513999999996</v>
      </c>
    </row>
    <row r="97" spans="1:24" x14ac:dyDescent="0.35">
      <c r="B97" t="s">
        <v>145</v>
      </c>
      <c r="D97" t="s">
        <v>94</v>
      </c>
      <c r="E97">
        <v>7.9343585999999994E-2</v>
      </c>
      <c r="F97">
        <v>0</v>
      </c>
      <c r="G97">
        <v>1.4885740000000001E-3</v>
      </c>
      <c r="H97" s="52">
        <v>1.0072359E-5</v>
      </c>
      <c r="I97" s="52">
        <v>1.1094725000000001E-5</v>
      </c>
      <c r="J97">
        <v>1.6013468999999999E-4</v>
      </c>
      <c r="K97">
        <v>1.2118441E-4</v>
      </c>
      <c r="L97" s="52">
        <v>8.6376480999999997E-6</v>
      </c>
      <c r="M97" s="52">
        <v>0</v>
      </c>
      <c r="N97">
        <v>0</v>
      </c>
      <c r="O97">
        <v>1.6159491000000002E-2</v>
      </c>
      <c r="P97">
        <v>0</v>
      </c>
      <c r="Q97">
        <v>1.7709312E-3</v>
      </c>
      <c r="R97">
        <v>1.2715793999999999E-4</v>
      </c>
      <c r="S97">
        <v>4.7526534999999996E-3</v>
      </c>
      <c r="T97">
        <v>5.0171621E-2</v>
      </c>
      <c r="U97">
        <v>2.0412464000000002E-3</v>
      </c>
      <c r="V97" s="52">
        <v>6.8426736999999996E-7</v>
      </c>
      <c r="W97">
        <v>4.8745765E-3</v>
      </c>
      <c r="X97">
        <v>-2.3544742000000001E-3</v>
      </c>
    </row>
    <row r="98" spans="1:24" x14ac:dyDescent="0.35">
      <c r="A98">
        <v>1</v>
      </c>
      <c r="B98" t="s">
        <v>153</v>
      </c>
      <c r="C98" t="s">
        <v>154</v>
      </c>
      <c r="D98" t="s">
        <v>94</v>
      </c>
      <c r="E98">
        <v>4.1009327999999998</v>
      </c>
      <c r="F98">
        <v>0</v>
      </c>
      <c r="G98">
        <v>0.26890446000000001</v>
      </c>
      <c r="H98">
        <v>7.0100722000000001E-3</v>
      </c>
      <c r="I98">
        <v>4.9842749000000002E-3</v>
      </c>
      <c r="J98">
        <v>0.12088999</v>
      </c>
      <c r="K98">
        <v>1.0073019000000001</v>
      </c>
      <c r="L98">
        <v>1.766454E-3</v>
      </c>
      <c r="M98">
        <v>0</v>
      </c>
      <c r="N98">
        <v>0</v>
      </c>
      <c r="O98">
        <v>1.7135395</v>
      </c>
      <c r="P98">
        <v>0</v>
      </c>
      <c r="Q98">
        <v>0.40152904</v>
      </c>
      <c r="R98">
        <v>4.1787908999999998E-2</v>
      </c>
      <c r="S98">
        <v>0.50169258999999999</v>
      </c>
      <c r="T98">
        <v>-0.21547430000000001</v>
      </c>
      <c r="U98">
        <v>1.3259799999999999</v>
      </c>
      <c r="V98">
        <v>1.446144E-4</v>
      </c>
      <c r="W98">
        <v>0.54493374999999999</v>
      </c>
      <c r="X98">
        <v>-1.6240574999999999</v>
      </c>
    </row>
    <row r="99" spans="1:24" x14ac:dyDescent="0.35">
      <c r="A99">
        <v>2</v>
      </c>
      <c r="B99" t="s">
        <v>155</v>
      </c>
      <c r="C99" t="s">
        <v>154</v>
      </c>
      <c r="D99" t="s">
        <v>94</v>
      </c>
      <c r="E99">
        <v>1.4380360000000001</v>
      </c>
      <c r="F99">
        <v>0</v>
      </c>
      <c r="G99">
        <v>0.14082372000000001</v>
      </c>
      <c r="H99">
        <v>1.2620049E-3</v>
      </c>
      <c r="I99">
        <v>1.0688214999999999E-3</v>
      </c>
      <c r="J99">
        <v>-1.7931363E-3</v>
      </c>
      <c r="K99">
        <v>0.10342881</v>
      </c>
      <c r="L99">
        <v>8.9474900999999998E-4</v>
      </c>
      <c r="M99">
        <v>0</v>
      </c>
      <c r="N99">
        <v>0</v>
      </c>
      <c r="O99">
        <v>1.1810912</v>
      </c>
      <c r="P99">
        <v>0</v>
      </c>
      <c r="Q99">
        <v>0.13225123</v>
      </c>
      <c r="R99">
        <v>5.7183297999999997E-3</v>
      </c>
      <c r="S99">
        <v>0.34634798999999999</v>
      </c>
      <c r="T99">
        <v>-9.1350840000000003E-2</v>
      </c>
      <c r="U99">
        <v>4.1204364E-2</v>
      </c>
      <c r="V99" s="52">
        <v>6.9817060000000003E-5</v>
      </c>
      <c r="W99">
        <v>0.34771162</v>
      </c>
      <c r="X99">
        <v>-0.77069272</v>
      </c>
    </row>
    <row r="100" spans="1:24" x14ac:dyDescent="0.35">
      <c r="A100">
        <v>3</v>
      </c>
      <c r="B100" t="s">
        <v>156</v>
      </c>
      <c r="C100" t="s">
        <v>154</v>
      </c>
      <c r="D100" t="s">
        <v>94</v>
      </c>
      <c r="E100">
        <v>14.777347000000001</v>
      </c>
      <c r="F100">
        <v>0</v>
      </c>
      <c r="G100">
        <v>5.0588949000000003</v>
      </c>
      <c r="H100">
        <v>2.1469914E-2</v>
      </c>
      <c r="I100">
        <v>1.1119822E-2</v>
      </c>
      <c r="J100">
        <v>-4.9702686000000001E-3</v>
      </c>
      <c r="K100">
        <v>0.26768025000000001</v>
      </c>
      <c r="L100">
        <v>2.9776436E-2</v>
      </c>
      <c r="M100">
        <v>0</v>
      </c>
      <c r="N100">
        <v>0</v>
      </c>
      <c r="O100">
        <v>1.7941218000000001</v>
      </c>
      <c r="P100">
        <v>0</v>
      </c>
      <c r="Q100">
        <v>1.3166822</v>
      </c>
      <c r="R100">
        <v>4.2835013999999998E-2</v>
      </c>
      <c r="S100">
        <v>0.43240853000000001</v>
      </c>
      <c r="T100">
        <v>0.83255738999999995</v>
      </c>
      <c r="U100">
        <v>5.5974956999999996</v>
      </c>
      <c r="V100">
        <v>3.0255209000000001E-4</v>
      </c>
      <c r="W100">
        <v>1.5506059999999999</v>
      </c>
      <c r="X100">
        <v>-2.1736336999999999</v>
      </c>
    </row>
    <row r="101" spans="1:24" x14ac:dyDescent="0.35">
      <c r="A101">
        <v>4</v>
      </c>
      <c r="B101" t="s">
        <v>157</v>
      </c>
      <c r="C101" t="s">
        <v>154</v>
      </c>
      <c r="D101" t="s">
        <v>94</v>
      </c>
      <c r="E101">
        <v>77.917522000000005</v>
      </c>
      <c r="F101">
        <v>0</v>
      </c>
      <c r="G101">
        <v>60.879086999999998</v>
      </c>
      <c r="H101">
        <v>1.2780662E-2</v>
      </c>
      <c r="I101">
        <v>2.2179355000000001E-2</v>
      </c>
      <c r="J101">
        <v>2.0263893000000002E-2</v>
      </c>
      <c r="K101">
        <v>0.31725463999999998</v>
      </c>
      <c r="L101">
        <v>0.35671976</v>
      </c>
      <c r="M101">
        <v>0</v>
      </c>
      <c r="N101">
        <v>0</v>
      </c>
      <c r="O101">
        <v>4.3495914999999998</v>
      </c>
      <c r="P101">
        <v>0</v>
      </c>
      <c r="Q101">
        <v>1.3402111999999999</v>
      </c>
      <c r="R101">
        <v>3.2671015999999997E-2</v>
      </c>
      <c r="S101">
        <v>9.3531880999999997E-2</v>
      </c>
      <c r="T101">
        <v>2.2422103</v>
      </c>
      <c r="U101">
        <v>7.3628273999999996</v>
      </c>
      <c r="V101">
        <v>1.6676306E-3</v>
      </c>
      <c r="W101">
        <v>0.90083303999999997</v>
      </c>
      <c r="X101">
        <v>-1.4307617999999999E-2</v>
      </c>
    </row>
    <row r="102" spans="1:24" x14ac:dyDescent="0.35">
      <c r="A102">
        <v>5</v>
      </c>
      <c r="B102" t="s">
        <v>158</v>
      </c>
      <c r="C102" t="s">
        <v>154</v>
      </c>
      <c r="D102" t="s">
        <v>94</v>
      </c>
      <c r="E102">
        <v>5.1996834999999999</v>
      </c>
      <c r="F102">
        <v>0</v>
      </c>
      <c r="G102">
        <v>0.32988127</v>
      </c>
      <c r="H102">
        <v>5.2665760000000002E-3</v>
      </c>
      <c r="I102">
        <v>2.3233473E-3</v>
      </c>
      <c r="J102">
        <v>9.5993764999999995E-3</v>
      </c>
      <c r="K102">
        <v>7.621936E-2</v>
      </c>
      <c r="L102">
        <v>1.9660902999999999E-3</v>
      </c>
      <c r="M102">
        <v>0</v>
      </c>
      <c r="N102">
        <v>0</v>
      </c>
      <c r="O102">
        <v>2.9244245000000002</v>
      </c>
      <c r="P102">
        <v>0</v>
      </c>
      <c r="Q102">
        <v>0.32526903000000001</v>
      </c>
      <c r="R102">
        <v>1.527159E-2</v>
      </c>
      <c r="S102">
        <v>0.85784368</v>
      </c>
      <c r="T102">
        <v>-0.14669159000000001</v>
      </c>
      <c r="U102">
        <v>1.1252609</v>
      </c>
      <c r="V102">
        <v>1.3887987E-4</v>
      </c>
      <c r="W102">
        <v>0.87401598999999996</v>
      </c>
      <c r="X102">
        <v>-1.2011054000000001</v>
      </c>
    </row>
    <row r="106" spans="1:24" s="100" customFormat="1" ht="12.45" x14ac:dyDescent="0.35">
      <c r="A106" s="100" t="s">
        <v>159</v>
      </c>
    </row>
    <row r="107" spans="1:24" x14ac:dyDescent="0.35">
      <c r="A107" s="85"/>
    </row>
    <row r="108" spans="1:24" x14ac:dyDescent="0.35">
      <c r="A108" t="s">
        <v>21</v>
      </c>
      <c r="B108" t="s">
        <v>22</v>
      </c>
    </row>
    <row r="109" spans="1:24" x14ac:dyDescent="0.35">
      <c r="A109" t="s">
        <v>23</v>
      </c>
      <c r="B109" t="s">
        <v>135</v>
      </c>
    </row>
    <row r="110" spans="1:24" x14ac:dyDescent="0.35">
      <c r="A110" t="s">
        <v>25</v>
      </c>
      <c r="B110" t="s">
        <v>65</v>
      </c>
    </row>
    <row r="111" spans="1:24" x14ac:dyDescent="0.35">
      <c r="A111" t="s">
        <v>27</v>
      </c>
      <c r="B111" t="s">
        <v>66</v>
      </c>
    </row>
    <row r="112" spans="1:24" x14ac:dyDescent="0.35">
      <c r="A112" t="s">
        <v>29</v>
      </c>
      <c r="B112" t="s">
        <v>82</v>
      </c>
    </row>
    <row r="113" spans="1:24" x14ac:dyDescent="0.35">
      <c r="A113" t="s">
        <v>136</v>
      </c>
      <c r="B113" t="s">
        <v>137</v>
      </c>
    </row>
    <row r="114" spans="1:24" x14ac:dyDescent="0.35">
      <c r="A114" t="s">
        <v>138</v>
      </c>
      <c r="B114" t="s">
        <v>36</v>
      </c>
    </row>
    <row r="115" spans="1:24" x14ac:dyDescent="0.35">
      <c r="A115" t="s">
        <v>139</v>
      </c>
      <c r="B115" t="s">
        <v>36</v>
      </c>
    </row>
    <row r="116" spans="1:24" x14ac:dyDescent="0.35">
      <c r="A116" t="s">
        <v>140</v>
      </c>
      <c r="B116" s="75" t="s">
        <v>70</v>
      </c>
    </row>
    <row r="117" spans="1:24" x14ac:dyDescent="0.35">
      <c r="A117" t="s">
        <v>141</v>
      </c>
      <c r="B117" s="97">
        <v>0.01</v>
      </c>
    </row>
    <row r="118" spans="1:24" x14ac:dyDescent="0.35">
      <c r="A118" t="s">
        <v>33</v>
      </c>
      <c r="B118" t="s">
        <v>34</v>
      </c>
    </row>
    <row r="119" spans="1:24" x14ac:dyDescent="0.35">
      <c r="A119" t="s">
        <v>37</v>
      </c>
      <c r="B119" t="s">
        <v>36</v>
      </c>
    </row>
    <row r="120" spans="1:24" x14ac:dyDescent="0.35">
      <c r="A120" t="s">
        <v>38</v>
      </c>
      <c r="B120" t="s">
        <v>36</v>
      </c>
    </row>
    <row r="121" spans="1:24" x14ac:dyDescent="0.35">
      <c r="A121" t="s">
        <v>39</v>
      </c>
      <c r="B121" t="s">
        <v>36</v>
      </c>
    </row>
    <row r="122" spans="1:24" x14ac:dyDescent="0.35">
      <c r="A122" t="s">
        <v>40</v>
      </c>
      <c r="B122" t="s">
        <v>142</v>
      </c>
    </row>
    <row r="123" spans="1:24" x14ac:dyDescent="0.35">
      <c r="A123" t="s">
        <v>42</v>
      </c>
      <c r="B123" t="s">
        <v>43</v>
      </c>
    </row>
    <row r="125" spans="1:24" x14ac:dyDescent="0.35">
      <c r="A125" t="s">
        <v>36</v>
      </c>
      <c r="B125" t="s">
        <v>142</v>
      </c>
      <c r="C125" t="s">
        <v>143</v>
      </c>
      <c r="D125" t="s">
        <v>44</v>
      </c>
      <c r="E125" t="s">
        <v>45</v>
      </c>
      <c r="F125" t="s">
        <v>67</v>
      </c>
      <c r="G125" t="s">
        <v>116</v>
      </c>
      <c r="H125" t="s">
        <v>117</v>
      </c>
      <c r="I125" t="s">
        <v>118</v>
      </c>
      <c r="J125" t="s">
        <v>119</v>
      </c>
      <c r="K125" t="s">
        <v>120</v>
      </c>
      <c r="L125" t="s">
        <v>121</v>
      </c>
      <c r="M125" t="s">
        <v>122</v>
      </c>
      <c r="N125" t="s">
        <v>123</v>
      </c>
      <c r="O125" t="s">
        <v>124</v>
      </c>
      <c r="P125" t="s">
        <v>125</v>
      </c>
      <c r="Q125" t="s">
        <v>126</v>
      </c>
      <c r="R125" t="s">
        <v>127</v>
      </c>
      <c r="S125" t="s">
        <v>128</v>
      </c>
      <c r="T125" t="s">
        <v>129</v>
      </c>
      <c r="U125" t="s">
        <v>130</v>
      </c>
      <c r="V125" t="s">
        <v>131</v>
      </c>
      <c r="W125" t="s">
        <v>47</v>
      </c>
      <c r="X125" t="s">
        <v>13</v>
      </c>
    </row>
    <row r="126" spans="1:24" x14ac:dyDescent="0.35">
      <c r="B126" t="s">
        <v>144</v>
      </c>
      <c r="D126" t="s">
        <v>86</v>
      </c>
      <c r="E126" s="52">
        <v>7.7876105999999995E-7</v>
      </c>
      <c r="F126">
        <v>0</v>
      </c>
      <c r="G126" s="52">
        <v>6.6121985999999996E-7</v>
      </c>
      <c r="H126" s="52">
        <v>1.5609985E-9</v>
      </c>
      <c r="I126" s="52">
        <v>2.1247840000000001E-10</v>
      </c>
      <c r="J126" s="52">
        <v>1.4200001999999999E-9</v>
      </c>
      <c r="K126" s="52">
        <v>6.0698200999999997E-9</v>
      </c>
      <c r="L126" s="52">
        <v>3.6879553999999999E-9</v>
      </c>
      <c r="M126" s="52">
        <v>0</v>
      </c>
      <c r="N126" s="52">
        <v>0</v>
      </c>
      <c r="O126" s="52">
        <v>5.7689724E-8</v>
      </c>
      <c r="P126">
        <v>0</v>
      </c>
      <c r="Q126" s="52">
        <v>4.1745657999999999E-9</v>
      </c>
      <c r="R126" s="52">
        <v>1.8091951E-9</v>
      </c>
      <c r="S126" s="52">
        <v>4.0177023000000002E-9</v>
      </c>
      <c r="T126" s="52">
        <v>3.9650725000000002E-9</v>
      </c>
      <c r="U126" s="52">
        <v>2.8522360000000001E-8</v>
      </c>
      <c r="V126" s="52">
        <v>1.4679167999999999E-11</v>
      </c>
      <c r="W126" s="52">
        <v>9.5160794999999995E-9</v>
      </c>
      <c r="X126" s="52">
        <v>-5.1194348999999999E-9</v>
      </c>
    </row>
    <row r="127" spans="1:24" x14ac:dyDescent="0.35">
      <c r="B127" t="s">
        <v>145</v>
      </c>
      <c r="D127" t="s">
        <v>86</v>
      </c>
      <c r="E127" s="52">
        <v>2.9353363E-9</v>
      </c>
      <c r="F127">
        <v>0</v>
      </c>
      <c r="G127" s="52">
        <v>1.5823146E-10</v>
      </c>
      <c r="H127" s="52">
        <v>6.4508351E-12</v>
      </c>
      <c r="I127" s="52">
        <v>3.7959608000000004E-12</v>
      </c>
      <c r="J127" s="52">
        <v>9.2095983000000005E-12</v>
      </c>
      <c r="K127" s="52">
        <v>8.5066422999999996E-10</v>
      </c>
      <c r="L127" s="52">
        <v>1.4921005E-11</v>
      </c>
      <c r="M127" s="52">
        <v>0</v>
      </c>
      <c r="N127" s="52">
        <v>0</v>
      </c>
      <c r="O127" s="52">
        <v>2.0105572999999999E-11</v>
      </c>
      <c r="P127">
        <v>0</v>
      </c>
      <c r="Q127" s="52">
        <v>3.7249108999999998E-12</v>
      </c>
      <c r="R127" s="52">
        <v>2.6513542E-12</v>
      </c>
      <c r="S127" s="52">
        <v>3.0702171999999998E-12</v>
      </c>
      <c r="T127" s="52">
        <v>4.4230142000000003E-11</v>
      </c>
      <c r="U127" s="52">
        <v>7.5330193000000001E-11</v>
      </c>
      <c r="V127" s="52">
        <v>7.8831175E-13</v>
      </c>
      <c r="W127" s="52">
        <v>1.6461951000000001E-9</v>
      </c>
      <c r="X127" s="52">
        <v>9.5967411000000004E-11</v>
      </c>
    </row>
    <row r="128" spans="1:24" x14ac:dyDescent="0.35">
      <c r="A128">
        <v>1</v>
      </c>
      <c r="B128" t="s">
        <v>160</v>
      </c>
      <c r="C128" t="s">
        <v>147</v>
      </c>
      <c r="D128" t="s">
        <v>86</v>
      </c>
      <c r="E128" s="52">
        <v>1.0035043999999999E-8</v>
      </c>
      <c r="F128">
        <v>0</v>
      </c>
      <c r="G128" s="52">
        <v>6.6475294999999999E-9</v>
      </c>
      <c r="H128" s="52">
        <v>1.1729462E-9</v>
      </c>
      <c r="I128" s="52">
        <v>1.3655515999999999E-11</v>
      </c>
      <c r="J128" s="52">
        <v>1.0426693999999999E-11</v>
      </c>
      <c r="K128" s="52">
        <v>3.5786812000000001E-11</v>
      </c>
      <c r="L128" s="52">
        <v>3.8750393000000003E-11</v>
      </c>
      <c r="M128" s="52">
        <v>0</v>
      </c>
      <c r="N128" s="52">
        <v>0</v>
      </c>
      <c r="O128" s="52">
        <v>5.9431976999999998E-10</v>
      </c>
      <c r="P128">
        <v>0</v>
      </c>
      <c r="Q128" s="52">
        <v>4.5913843000000002E-11</v>
      </c>
      <c r="R128" s="52">
        <v>6.3105987000000006E-11</v>
      </c>
      <c r="S128" s="52">
        <v>3.7122077E-11</v>
      </c>
      <c r="T128" s="52">
        <v>1.7888019999999999E-10</v>
      </c>
      <c r="U128" s="52">
        <v>3.2945119000000001E-10</v>
      </c>
      <c r="V128" s="52">
        <v>1.5349233000000001E-13</v>
      </c>
      <c r="W128" s="52">
        <v>3.9769589000000003E-10</v>
      </c>
      <c r="X128" s="52">
        <v>4.6930617000000001E-10</v>
      </c>
    </row>
    <row r="129" spans="1:24" x14ac:dyDescent="0.35">
      <c r="A129">
        <v>2</v>
      </c>
      <c r="B129" t="s">
        <v>161</v>
      </c>
      <c r="C129" t="s">
        <v>147</v>
      </c>
      <c r="D129" t="s">
        <v>86</v>
      </c>
      <c r="E129" s="52">
        <v>6.7550000000000006E-8</v>
      </c>
      <c r="F129">
        <v>0</v>
      </c>
      <c r="G129" s="52">
        <v>5.8529232999999999E-8</v>
      </c>
      <c r="H129" s="52">
        <v>1.5246769000000002E-11</v>
      </c>
      <c r="I129" s="52">
        <v>1.0206551000000001E-11</v>
      </c>
      <c r="J129" s="52">
        <v>5.6656633999999997E-11</v>
      </c>
      <c r="K129" s="52">
        <v>3.7109018999999998E-10</v>
      </c>
      <c r="L129" s="52">
        <v>3.2154837000000002E-10</v>
      </c>
      <c r="M129" s="52">
        <v>0</v>
      </c>
      <c r="N129" s="52">
        <v>0</v>
      </c>
      <c r="O129" s="52">
        <v>4.8352302999999997E-9</v>
      </c>
      <c r="P129">
        <v>0</v>
      </c>
      <c r="Q129" s="52">
        <v>3.3681871000000002E-10</v>
      </c>
      <c r="R129" s="52">
        <v>4.6068434000000003E-11</v>
      </c>
      <c r="S129" s="52">
        <v>2.8262579999999999E-10</v>
      </c>
      <c r="T129" s="52">
        <v>4.1332120999999999E-10</v>
      </c>
      <c r="U129" s="52">
        <v>2.1401090000000001E-9</v>
      </c>
      <c r="V129" s="52">
        <v>9.269959999999999E-13</v>
      </c>
      <c r="W129" s="52">
        <v>5.2526739999999998E-10</v>
      </c>
      <c r="X129" s="52">
        <v>-3.3434999E-10</v>
      </c>
    </row>
    <row r="130" spans="1:24" x14ac:dyDescent="0.35">
      <c r="A130">
        <v>3</v>
      </c>
      <c r="B130" t="s">
        <v>162</v>
      </c>
      <c r="C130" t="s">
        <v>147</v>
      </c>
      <c r="D130" t="s">
        <v>86</v>
      </c>
      <c r="E130" s="52">
        <v>6.5841311000000004E-7</v>
      </c>
      <c r="F130">
        <v>0</v>
      </c>
      <c r="G130" s="52">
        <v>5.8144981000000001E-7</v>
      </c>
      <c r="H130" s="52">
        <v>2.4964700999999998E-10</v>
      </c>
      <c r="I130" s="52">
        <v>1.4041991E-10</v>
      </c>
      <c r="J130" s="52">
        <v>1.0790516E-9</v>
      </c>
      <c r="K130" s="52">
        <v>3.2450491000000002E-9</v>
      </c>
      <c r="L130" s="52">
        <v>3.2274621000000002E-9</v>
      </c>
      <c r="M130" s="52">
        <v>0</v>
      </c>
      <c r="N130" s="52">
        <v>0</v>
      </c>
      <c r="O130" s="52">
        <v>4.6058562000000002E-8</v>
      </c>
      <c r="P130">
        <v>0</v>
      </c>
      <c r="Q130" s="52">
        <v>2.3137144E-9</v>
      </c>
      <c r="R130" s="52">
        <v>1.3193124E-9</v>
      </c>
      <c r="S130" s="52">
        <v>2.1441899999999998E-9</v>
      </c>
      <c r="T130" s="52">
        <v>2.8374264999999999E-9</v>
      </c>
      <c r="U130" s="52">
        <v>1.2076281E-8</v>
      </c>
      <c r="V130" s="52">
        <v>1.0969922999999999E-11</v>
      </c>
      <c r="W130" s="52">
        <v>4.8510501000000001E-9</v>
      </c>
      <c r="X130" s="52">
        <v>-2.5898377999999999E-9</v>
      </c>
    </row>
    <row r="131" spans="1:24" x14ac:dyDescent="0.35">
      <c r="A131">
        <v>4</v>
      </c>
      <c r="B131" t="s">
        <v>163</v>
      </c>
      <c r="C131" t="s">
        <v>147</v>
      </c>
      <c r="D131" t="s">
        <v>86</v>
      </c>
      <c r="E131" s="52">
        <v>3.9827574000000001E-8</v>
      </c>
      <c r="F131">
        <v>0</v>
      </c>
      <c r="G131" s="52">
        <v>1.4435060999999999E-8</v>
      </c>
      <c r="H131" s="52">
        <v>1.1670762999999999E-10</v>
      </c>
      <c r="I131" s="52">
        <v>4.4400462999999999E-11</v>
      </c>
      <c r="J131" s="52">
        <v>2.6465567999999998E-10</v>
      </c>
      <c r="K131" s="52">
        <v>1.5672297000000001E-9</v>
      </c>
      <c r="L131" s="52">
        <v>8.5273523999999999E-11</v>
      </c>
      <c r="M131" s="52">
        <v>0</v>
      </c>
      <c r="N131" s="52">
        <v>0</v>
      </c>
      <c r="O131" s="52">
        <v>6.1815069000000003E-9</v>
      </c>
      <c r="P131">
        <v>0</v>
      </c>
      <c r="Q131" s="52">
        <v>1.4743939999999999E-9</v>
      </c>
      <c r="R131" s="52">
        <v>3.7805687E-10</v>
      </c>
      <c r="S131" s="52">
        <v>1.5506941E-9</v>
      </c>
      <c r="T131" s="52">
        <v>4.9121444000000003E-10</v>
      </c>
      <c r="U131" s="52">
        <v>1.3901189000000001E-8</v>
      </c>
      <c r="V131" s="52">
        <v>1.8404450999999999E-12</v>
      </c>
      <c r="W131" s="52">
        <v>2.095871E-9</v>
      </c>
      <c r="X131" s="52">
        <v>-2.7605208000000001E-9</v>
      </c>
    </row>
    <row r="135" spans="1:24" s="100" customFormat="1" ht="12.45" x14ac:dyDescent="0.35">
      <c r="A135" s="100" t="s">
        <v>164</v>
      </c>
    </row>
    <row r="136" spans="1:24" x14ac:dyDescent="0.35">
      <c r="A136" s="85"/>
    </row>
    <row r="137" spans="1:24" x14ac:dyDescent="0.35">
      <c r="A137" t="s">
        <v>21</v>
      </c>
      <c r="B137" t="s">
        <v>22</v>
      </c>
    </row>
    <row r="138" spans="1:24" x14ac:dyDescent="0.35">
      <c r="A138" t="s">
        <v>23</v>
      </c>
      <c r="B138" t="s">
        <v>135</v>
      </c>
    </row>
    <row r="139" spans="1:24" x14ac:dyDescent="0.35">
      <c r="A139" t="s">
        <v>25</v>
      </c>
      <c r="B139" t="s">
        <v>65</v>
      </c>
    </row>
    <row r="140" spans="1:24" x14ac:dyDescent="0.35">
      <c r="A140" t="s">
        <v>27</v>
      </c>
      <c r="B140" t="s">
        <v>66</v>
      </c>
    </row>
    <row r="141" spans="1:24" x14ac:dyDescent="0.35">
      <c r="A141" t="s">
        <v>29</v>
      </c>
      <c r="B141" t="s">
        <v>82</v>
      </c>
    </row>
    <row r="142" spans="1:24" x14ac:dyDescent="0.35">
      <c r="A142" t="s">
        <v>136</v>
      </c>
      <c r="B142" t="s">
        <v>137</v>
      </c>
    </row>
    <row r="143" spans="1:24" x14ac:dyDescent="0.35">
      <c r="A143" t="s">
        <v>138</v>
      </c>
      <c r="B143" t="s">
        <v>36</v>
      </c>
    </row>
    <row r="144" spans="1:24" x14ac:dyDescent="0.35">
      <c r="A144" t="s">
        <v>139</v>
      </c>
      <c r="B144" t="s">
        <v>36</v>
      </c>
    </row>
    <row r="145" spans="1:24" x14ac:dyDescent="0.35">
      <c r="A145" t="s">
        <v>140</v>
      </c>
      <c r="B145" t="s">
        <v>61</v>
      </c>
    </row>
    <row r="146" spans="1:24" x14ac:dyDescent="0.35">
      <c r="A146" t="s">
        <v>141</v>
      </c>
      <c r="B146" s="97">
        <v>0.01</v>
      </c>
    </row>
    <row r="147" spans="1:24" x14ac:dyDescent="0.35">
      <c r="A147" t="s">
        <v>33</v>
      </c>
      <c r="B147" t="s">
        <v>34</v>
      </c>
    </row>
    <row r="148" spans="1:24" x14ac:dyDescent="0.35">
      <c r="A148" t="s">
        <v>37</v>
      </c>
      <c r="B148" t="s">
        <v>36</v>
      </c>
    </row>
    <row r="149" spans="1:24" x14ac:dyDescent="0.35">
      <c r="A149" t="s">
        <v>38</v>
      </c>
      <c r="B149" t="s">
        <v>36</v>
      </c>
    </row>
    <row r="150" spans="1:24" x14ac:dyDescent="0.35">
      <c r="A150" t="s">
        <v>39</v>
      </c>
      <c r="B150" t="s">
        <v>36</v>
      </c>
    </row>
    <row r="151" spans="1:24" x14ac:dyDescent="0.35">
      <c r="A151" t="s">
        <v>40</v>
      </c>
      <c r="B151" t="s">
        <v>142</v>
      </c>
    </row>
    <row r="152" spans="1:24" x14ac:dyDescent="0.35">
      <c r="A152" t="s">
        <v>42</v>
      </c>
      <c r="B152" t="s">
        <v>43</v>
      </c>
    </row>
    <row r="154" spans="1:24" x14ac:dyDescent="0.35">
      <c r="A154" t="s">
        <v>36</v>
      </c>
      <c r="B154" t="s">
        <v>142</v>
      </c>
      <c r="C154" t="s">
        <v>143</v>
      </c>
      <c r="D154" t="s">
        <v>44</v>
      </c>
      <c r="E154" t="s">
        <v>45</v>
      </c>
      <c r="F154" t="s">
        <v>67</v>
      </c>
      <c r="G154" t="s">
        <v>116</v>
      </c>
      <c r="H154" t="s">
        <v>117</v>
      </c>
      <c r="I154" t="s">
        <v>118</v>
      </c>
      <c r="J154" t="s">
        <v>119</v>
      </c>
      <c r="K154" t="s">
        <v>120</v>
      </c>
      <c r="L154" t="s">
        <v>121</v>
      </c>
      <c r="M154" t="s">
        <v>122</v>
      </c>
      <c r="N154" t="s">
        <v>123</v>
      </c>
      <c r="O154" t="s">
        <v>124</v>
      </c>
      <c r="P154" t="s">
        <v>125</v>
      </c>
      <c r="Q154" t="s">
        <v>126</v>
      </c>
      <c r="R154" t="s">
        <v>127</v>
      </c>
      <c r="S154" t="s">
        <v>128</v>
      </c>
      <c r="T154" t="s">
        <v>129</v>
      </c>
      <c r="U154" t="s">
        <v>130</v>
      </c>
      <c r="V154" t="s">
        <v>131</v>
      </c>
      <c r="W154" t="s">
        <v>47</v>
      </c>
      <c r="X154" t="s">
        <v>13</v>
      </c>
    </row>
    <row r="155" spans="1:24" x14ac:dyDescent="0.35">
      <c r="B155" t="s">
        <v>144</v>
      </c>
      <c r="D155" t="s">
        <v>93</v>
      </c>
      <c r="E155">
        <v>4.9676304999999997E-2</v>
      </c>
      <c r="F155">
        <v>0</v>
      </c>
      <c r="G155">
        <v>4.2159400999999999E-2</v>
      </c>
      <c r="H155" s="52">
        <v>1.3681281E-5</v>
      </c>
      <c r="I155" s="52">
        <v>9.4167703000000005E-6</v>
      </c>
      <c r="J155" s="52">
        <v>5.0329257000000002E-5</v>
      </c>
      <c r="K155">
        <v>3.0813215000000002E-4</v>
      </c>
      <c r="L155">
        <v>2.4106293999999999E-4</v>
      </c>
      <c r="M155">
        <v>0</v>
      </c>
      <c r="N155" s="52">
        <v>0</v>
      </c>
      <c r="O155">
        <v>3.5064508000000002E-3</v>
      </c>
      <c r="P155">
        <v>0</v>
      </c>
      <c r="Q155">
        <v>3.0318853000000002E-4</v>
      </c>
      <c r="R155" s="52">
        <v>4.1593693999999998E-5</v>
      </c>
      <c r="S155" s="52">
        <v>2.1103003000000001E-4</v>
      </c>
      <c r="T155">
        <v>4.8252237000000003E-4</v>
      </c>
      <c r="U155">
        <v>1.7953158999999999E-3</v>
      </c>
      <c r="V155" s="52">
        <v>1.1442452000000001E-6</v>
      </c>
      <c r="W155">
        <v>5.8526013999999997E-4</v>
      </c>
      <c r="X155" s="52">
        <v>-3.2224960999999997E-5</v>
      </c>
    </row>
    <row r="156" spans="1:24" x14ac:dyDescent="0.35">
      <c r="B156" t="s">
        <v>145</v>
      </c>
      <c r="D156" t="s">
        <v>93</v>
      </c>
      <c r="E156">
        <v>1.6138998999999999E-3</v>
      </c>
      <c r="F156">
        <v>0</v>
      </c>
      <c r="G156">
        <v>7.2216260999999999E-4</v>
      </c>
      <c r="H156" s="52">
        <v>2.4051005000000002E-6</v>
      </c>
      <c r="I156" s="52">
        <v>1.7596597999999999E-6</v>
      </c>
      <c r="J156" s="52">
        <v>6.1772049000000003E-6</v>
      </c>
      <c r="K156" s="52">
        <v>2.0736199E-5</v>
      </c>
      <c r="L156" s="52">
        <v>1.2904405E-5</v>
      </c>
      <c r="M156" s="52">
        <v>0</v>
      </c>
      <c r="N156" s="52">
        <v>0</v>
      </c>
      <c r="O156">
        <v>1.2614036999999999E-4</v>
      </c>
      <c r="P156">
        <v>0</v>
      </c>
      <c r="Q156" s="52">
        <v>4.5548479000000002E-5</v>
      </c>
      <c r="R156" s="52">
        <v>8.1231061999999998E-6</v>
      </c>
      <c r="S156" s="52">
        <v>2.3579835E-5</v>
      </c>
      <c r="T156" s="52">
        <v>4.3310769999999997E-5</v>
      </c>
      <c r="U156">
        <v>2.6258100000000001E-4</v>
      </c>
      <c r="V156" s="52">
        <v>4.9530362000000005E-7</v>
      </c>
      <c r="W156" s="52">
        <v>1.8718915000000001E-4</v>
      </c>
      <c r="X156" s="52">
        <v>1.507867E-4</v>
      </c>
    </row>
    <row r="157" spans="1:24" x14ac:dyDescent="0.35">
      <c r="A157">
        <v>1</v>
      </c>
      <c r="B157" t="s">
        <v>165</v>
      </c>
      <c r="C157" t="s">
        <v>147</v>
      </c>
      <c r="D157" t="s">
        <v>93</v>
      </c>
      <c r="E157">
        <v>7.4539639999999998E-4</v>
      </c>
      <c r="F157">
        <v>0</v>
      </c>
      <c r="G157">
        <v>5.2581660000000001E-4</v>
      </c>
      <c r="H157" s="52">
        <v>4.9209557000000003E-8</v>
      </c>
      <c r="I157" s="52">
        <v>1.1996335E-7</v>
      </c>
      <c r="J157" s="52">
        <v>6.7852221E-6</v>
      </c>
      <c r="K157" s="52">
        <v>4.0832884000000003E-5</v>
      </c>
      <c r="L157" s="52">
        <v>3.0171230999999998E-6</v>
      </c>
      <c r="M157" s="52">
        <v>0</v>
      </c>
      <c r="N157" s="52">
        <v>0</v>
      </c>
      <c r="O157" s="52">
        <v>4.8277474999999998E-5</v>
      </c>
      <c r="P157">
        <v>0</v>
      </c>
      <c r="Q157" s="52">
        <v>2.0131253E-5</v>
      </c>
      <c r="R157" s="52">
        <v>4.3814049999999999E-7</v>
      </c>
      <c r="S157" s="52">
        <v>4.0217323999999998E-6</v>
      </c>
      <c r="T157" s="52">
        <v>2.7169440000000001E-5</v>
      </c>
      <c r="U157" s="52">
        <v>2.2155949999999999E-5</v>
      </c>
      <c r="V157" s="52">
        <v>1.0745962E-8</v>
      </c>
      <c r="W157" s="52">
        <v>1.6080874999999999E-5</v>
      </c>
      <c r="X157" s="52">
        <v>3.0489779999999999E-5</v>
      </c>
    </row>
    <row r="158" spans="1:24" x14ac:dyDescent="0.35">
      <c r="A158">
        <v>2</v>
      </c>
      <c r="B158" t="s">
        <v>161</v>
      </c>
      <c r="C158" t="s">
        <v>147</v>
      </c>
      <c r="D158" t="s">
        <v>93</v>
      </c>
      <c r="E158">
        <v>4.2240479999999997E-2</v>
      </c>
      <c r="F158">
        <v>0</v>
      </c>
      <c r="G158" s="52">
        <v>3.6584213999999997E-2</v>
      </c>
      <c r="H158" s="52">
        <v>9.5401767999999994E-6</v>
      </c>
      <c r="I158" s="52">
        <v>6.4155335999999997E-6</v>
      </c>
      <c r="J158" s="52">
        <v>3.5410395999999998E-5</v>
      </c>
      <c r="K158" s="52">
        <v>2.3193137000000001E-4</v>
      </c>
      <c r="L158">
        <v>2.0098657999999999E-4</v>
      </c>
      <c r="M158" s="52">
        <v>0</v>
      </c>
      <c r="N158" s="52">
        <v>0</v>
      </c>
      <c r="O158">
        <v>3.0222472000000001E-3</v>
      </c>
      <c r="P158">
        <v>0</v>
      </c>
      <c r="Q158">
        <v>2.1121032E-4</v>
      </c>
      <c r="R158" s="52">
        <v>2.9534769999999998E-5</v>
      </c>
      <c r="S158" s="52">
        <v>1.7664117E-4</v>
      </c>
      <c r="T158">
        <v>2.5832576E-4</v>
      </c>
      <c r="U158">
        <v>1.3375681E-3</v>
      </c>
      <c r="V158" s="52">
        <v>5.793725E-7</v>
      </c>
      <c r="W158" s="52">
        <v>3.4484467E-4</v>
      </c>
      <c r="X158" s="52">
        <v>-2.0896875000000001E-4</v>
      </c>
    </row>
    <row r="159" spans="1:24" x14ac:dyDescent="0.35">
      <c r="A159">
        <v>3</v>
      </c>
      <c r="B159" t="s">
        <v>166</v>
      </c>
      <c r="C159" t="s">
        <v>147</v>
      </c>
      <c r="D159" t="s">
        <v>93</v>
      </c>
      <c r="E159">
        <v>5.0765280000000003E-3</v>
      </c>
      <c r="F159">
        <v>0</v>
      </c>
      <c r="G159">
        <v>4.3272086000000001E-3</v>
      </c>
      <c r="H159" s="52">
        <v>1.6867942E-6</v>
      </c>
      <c r="I159" s="52">
        <v>1.1216136E-6</v>
      </c>
      <c r="J159" s="52">
        <v>1.9564339000000002E-6</v>
      </c>
      <c r="K159" s="52">
        <v>1.4631696E-5</v>
      </c>
      <c r="L159" s="52">
        <v>2.4154828000000001E-5</v>
      </c>
      <c r="M159">
        <v>0</v>
      </c>
      <c r="N159" s="52">
        <v>0</v>
      </c>
      <c r="O159">
        <v>3.0978572999999999E-4</v>
      </c>
      <c r="P159">
        <v>0</v>
      </c>
      <c r="Q159" s="52">
        <v>2.6298488E-5</v>
      </c>
      <c r="R159" s="52">
        <v>3.4976769E-6</v>
      </c>
      <c r="S159" s="52">
        <v>6.7872907999999999E-6</v>
      </c>
      <c r="T159">
        <v>1.537164E-4</v>
      </c>
      <c r="U159">
        <v>1.7301086999999999E-4</v>
      </c>
      <c r="V159" s="52">
        <v>5.8823102000000003E-8</v>
      </c>
      <c r="W159" s="52">
        <v>3.7145452000000001E-5</v>
      </c>
      <c r="X159" s="52">
        <v>-4.5326949000000004E-6</v>
      </c>
    </row>
    <row r="160" spans="1:24" x14ac:dyDescent="0.35">
      <c r="H160" s="52"/>
      <c r="J160" s="52"/>
      <c r="K160" s="52"/>
      <c r="M160" s="52"/>
      <c r="N160" s="52"/>
      <c r="Q160" s="52"/>
      <c r="S160" s="52"/>
      <c r="V160" s="52"/>
      <c r="W160" s="52"/>
      <c r="X160" s="52"/>
    </row>
    <row r="163" spans="1:2" s="100" customFormat="1" ht="12.45" x14ac:dyDescent="0.35">
      <c r="A163" s="100" t="s">
        <v>167</v>
      </c>
    </row>
    <row r="164" spans="1:2" x14ac:dyDescent="0.35">
      <c r="A164" s="85"/>
    </row>
    <row r="165" spans="1:2" x14ac:dyDescent="0.35">
      <c r="A165" t="s">
        <v>21</v>
      </c>
      <c r="B165" t="s">
        <v>22</v>
      </c>
    </row>
    <row r="166" spans="1:2" x14ac:dyDescent="0.35">
      <c r="A166" t="s">
        <v>23</v>
      </c>
      <c r="B166" t="s">
        <v>135</v>
      </c>
    </row>
    <row r="167" spans="1:2" x14ac:dyDescent="0.35">
      <c r="A167" t="s">
        <v>25</v>
      </c>
      <c r="B167" t="s">
        <v>65</v>
      </c>
    </row>
    <row r="168" spans="1:2" x14ac:dyDescent="0.35">
      <c r="A168" t="s">
        <v>27</v>
      </c>
      <c r="B168" t="s">
        <v>66</v>
      </c>
    </row>
    <row r="169" spans="1:2" x14ac:dyDescent="0.35">
      <c r="A169" t="s">
        <v>29</v>
      </c>
      <c r="B169" t="s">
        <v>82</v>
      </c>
    </row>
    <row r="170" spans="1:2" x14ac:dyDescent="0.35">
      <c r="A170" t="s">
        <v>136</v>
      </c>
      <c r="B170" t="s">
        <v>137</v>
      </c>
    </row>
    <row r="171" spans="1:2" x14ac:dyDescent="0.35">
      <c r="A171" t="s">
        <v>138</v>
      </c>
      <c r="B171" t="s">
        <v>36</v>
      </c>
    </row>
    <row r="172" spans="1:2" x14ac:dyDescent="0.35">
      <c r="A172" t="s">
        <v>139</v>
      </c>
      <c r="B172" t="s">
        <v>36</v>
      </c>
    </row>
    <row r="173" spans="1:2" x14ac:dyDescent="0.35">
      <c r="A173" t="s">
        <v>140</v>
      </c>
      <c r="B173" t="s">
        <v>49</v>
      </c>
    </row>
    <row r="174" spans="1:2" x14ac:dyDescent="0.35">
      <c r="A174" t="s">
        <v>141</v>
      </c>
      <c r="B174" s="97">
        <v>0.01</v>
      </c>
    </row>
    <row r="175" spans="1:2" x14ac:dyDescent="0.35">
      <c r="A175" t="s">
        <v>33</v>
      </c>
      <c r="B175" t="s">
        <v>34</v>
      </c>
    </row>
    <row r="176" spans="1:2" x14ac:dyDescent="0.35">
      <c r="A176" t="s">
        <v>37</v>
      </c>
      <c r="B176" t="s">
        <v>36</v>
      </c>
    </row>
    <row r="177" spans="1:24" x14ac:dyDescent="0.35">
      <c r="A177" t="s">
        <v>38</v>
      </c>
      <c r="B177" t="s">
        <v>36</v>
      </c>
    </row>
    <row r="178" spans="1:24" x14ac:dyDescent="0.35">
      <c r="A178" t="s">
        <v>39</v>
      </c>
      <c r="B178" t="s">
        <v>36</v>
      </c>
    </row>
    <row r="179" spans="1:24" x14ac:dyDescent="0.35">
      <c r="A179" t="s">
        <v>40</v>
      </c>
      <c r="B179" t="s">
        <v>142</v>
      </c>
    </row>
    <row r="180" spans="1:24" x14ac:dyDescent="0.35">
      <c r="A180" t="s">
        <v>42</v>
      </c>
      <c r="B180" t="s">
        <v>43</v>
      </c>
    </row>
    <row r="182" spans="1:24" x14ac:dyDescent="0.35">
      <c r="A182" t="s">
        <v>36</v>
      </c>
      <c r="B182" t="s">
        <v>142</v>
      </c>
      <c r="C182" t="s">
        <v>143</v>
      </c>
      <c r="D182" t="s">
        <v>44</v>
      </c>
      <c r="E182" s="110" t="s">
        <v>45</v>
      </c>
      <c r="F182" s="110" t="s">
        <v>67</v>
      </c>
      <c r="G182" s="110" t="s">
        <v>116</v>
      </c>
      <c r="H182" s="110" t="s">
        <v>117</v>
      </c>
      <c r="I182" s="110" t="s">
        <v>118</v>
      </c>
      <c r="J182" s="110" t="s">
        <v>119</v>
      </c>
      <c r="K182" s="110" t="s">
        <v>120</v>
      </c>
      <c r="L182" s="110" t="s">
        <v>121</v>
      </c>
      <c r="M182" t="s">
        <v>122</v>
      </c>
      <c r="N182" t="s">
        <v>123</v>
      </c>
      <c r="O182" t="s">
        <v>124</v>
      </c>
      <c r="P182" t="s">
        <v>125</v>
      </c>
      <c r="Q182" t="s">
        <v>126</v>
      </c>
      <c r="R182" t="s">
        <v>127</v>
      </c>
      <c r="S182" t="s">
        <v>128</v>
      </c>
      <c r="T182" t="s">
        <v>129</v>
      </c>
      <c r="U182" t="s">
        <v>130</v>
      </c>
      <c r="V182" t="s">
        <v>131</v>
      </c>
      <c r="W182" t="s">
        <v>47</v>
      </c>
      <c r="X182" t="s">
        <v>13</v>
      </c>
    </row>
    <row r="183" spans="1:24" x14ac:dyDescent="0.35">
      <c r="B183" t="s">
        <v>144</v>
      </c>
      <c r="D183" t="s">
        <v>83</v>
      </c>
      <c r="E183" s="110">
        <v>3.9650433999999998E-2</v>
      </c>
      <c r="F183" s="110">
        <v>0</v>
      </c>
      <c r="G183" s="110">
        <v>3.0491049999999999E-2</v>
      </c>
      <c r="H183" s="110">
        <v>1.9642298000000001E-4</v>
      </c>
      <c r="I183" s="110">
        <v>2.3770363000000001E-5</v>
      </c>
      <c r="J183" s="110">
        <v>7.4463126000000007E-5</v>
      </c>
      <c r="K183" s="110">
        <v>4.3404415000000002E-4</v>
      </c>
      <c r="L183" s="110">
        <v>1.7838912E-4</v>
      </c>
      <c r="M183">
        <v>0</v>
      </c>
      <c r="N183">
        <v>0</v>
      </c>
      <c r="O183">
        <v>3.3436898999999998E-3</v>
      </c>
      <c r="P183">
        <v>0</v>
      </c>
      <c r="Q183">
        <v>4.2785319000000001E-4</v>
      </c>
      <c r="R183" s="52">
        <v>9.7187129000000003E-5</v>
      </c>
      <c r="S183">
        <v>3.9099581000000001E-4</v>
      </c>
      <c r="T183">
        <v>3.1997200999999998E-4</v>
      </c>
      <c r="U183">
        <v>3.3425823999999999E-3</v>
      </c>
      <c r="V183" s="52">
        <v>1.2387378999999999E-6</v>
      </c>
      <c r="W183">
        <v>8.0801212000000005E-4</v>
      </c>
      <c r="X183">
        <v>-4.7923760000000002E-4</v>
      </c>
    </row>
    <row r="184" spans="1:24" x14ac:dyDescent="0.35">
      <c r="B184" t="s">
        <v>145</v>
      </c>
      <c r="D184" t="s">
        <v>83</v>
      </c>
      <c r="E184" s="110">
        <v>3.8774913000000003E-4</v>
      </c>
      <c r="F184" s="110">
        <v>0</v>
      </c>
      <c r="G184" s="110">
        <v>9.6034999999999998E-5</v>
      </c>
      <c r="H184" s="110">
        <v>8.4129549000000005E-7</v>
      </c>
      <c r="I184" s="110">
        <v>7.8070182000000003E-7</v>
      </c>
      <c r="J184" s="110">
        <v>3.4226066999999998E-6</v>
      </c>
      <c r="K184" s="110">
        <v>6.3458718000000001E-7</v>
      </c>
      <c r="L184" s="110">
        <v>1.0106523E-5</v>
      </c>
      <c r="M184">
        <v>0</v>
      </c>
      <c r="N184">
        <v>0</v>
      </c>
      <c r="O184" s="52">
        <v>9.3390232999999993E-6</v>
      </c>
      <c r="P184">
        <v>0</v>
      </c>
      <c r="Q184" s="52">
        <v>1.5285792999999999E-6</v>
      </c>
      <c r="R184" s="52">
        <v>1.6148338E-6</v>
      </c>
      <c r="S184" s="52">
        <v>1.013887E-6</v>
      </c>
      <c r="T184" s="52">
        <v>2.2649912000000001E-5</v>
      </c>
      <c r="U184" s="52">
        <v>2.908412E-5</v>
      </c>
      <c r="V184" s="52">
        <v>4.8655572000000002E-7</v>
      </c>
      <c r="W184" s="52">
        <v>1.5026764999999999E-4</v>
      </c>
      <c r="X184" s="52">
        <v>5.9943856E-5</v>
      </c>
    </row>
    <row r="185" spans="1:24" x14ac:dyDescent="0.35">
      <c r="A185">
        <v>1</v>
      </c>
      <c r="B185" t="s">
        <v>160</v>
      </c>
      <c r="C185" t="s">
        <v>147</v>
      </c>
      <c r="D185" t="s">
        <v>83</v>
      </c>
      <c r="E185" s="110">
        <v>1.4442938E-3</v>
      </c>
      <c r="F185" s="110">
        <v>0</v>
      </c>
      <c r="G185" s="110">
        <v>9.5660826999999996E-4</v>
      </c>
      <c r="H185" s="110">
        <v>1.6868962000000001E-4</v>
      </c>
      <c r="I185" s="110">
        <v>2.1494703000000002E-6</v>
      </c>
      <c r="J185" s="110">
        <v>1.4994579E-6</v>
      </c>
      <c r="K185" s="110">
        <v>5.1464843999999999E-6</v>
      </c>
      <c r="L185" s="110">
        <v>5.5761268999999996E-6</v>
      </c>
      <c r="M185">
        <v>0</v>
      </c>
      <c r="N185">
        <v>0</v>
      </c>
      <c r="O185" s="52">
        <v>8.5510620000000002E-5</v>
      </c>
      <c r="P185">
        <v>0</v>
      </c>
      <c r="Q185" s="52">
        <v>6.6509014000000001E-6</v>
      </c>
      <c r="R185" s="52">
        <v>9.1528843999999994E-6</v>
      </c>
      <c r="S185" s="52">
        <v>5.3385363999999997E-6</v>
      </c>
      <c r="T185" s="52">
        <v>2.5724677000000002E-5</v>
      </c>
      <c r="U185" s="52">
        <v>4.7378218999999998E-5</v>
      </c>
      <c r="V185" s="52">
        <v>2.2073659E-8</v>
      </c>
      <c r="W185" s="52">
        <v>5.7355772999999997E-5</v>
      </c>
      <c r="X185" s="52">
        <v>6.7490696999999999E-5</v>
      </c>
    </row>
    <row r="186" spans="1:24" x14ac:dyDescent="0.35">
      <c r="A186">
        <v>2</v>
      </c>
      <c r="B186" t="s">
        <v>161</v>
      </c>
      <c r="C186" t="s">
        <v>147</v>
      </c>
      <c r="D186" t="s">
        <v>83</v>
      </c>
      <c r="E186" s="110">
        <v>3.1257954999999997E-2</v>
      </c>
      <c r="F186" s="110">
        <v>0</v>
      </c>
      <c r="G186" s="110">
        <v>2.7072318000000001E-2</v>
      </c>
      <c r="H186" s="110">
        <v>7.0597308000000003E-6</v>
      </c>
      <c r="I186" s="110">
        <v>4.7474949000000004E-6</v>
      </c>
      <c r="J186" s="110">
        <v>2.6203692999999999E-5</v>
      </c>
      <c r="K186" s="110">
        <v>1.7162920999999999E-4</v>
      </c>
      <c r="L186" s="110">
        <v>1.4873007000000001E-4</v>
      </c>
      <c r="M186">
        <v>0</v>
      </c>
      <c r="N186">
        <v>0</v>
      </c>
      <c r="O186">
        <v>2.2364629000000001E-3</v>
      </c>
      <c r="P186">
        <v>0</v>
      </c>
      <c r="Q186">
        <v>1.5629563000000001E-4</v>
      </c>
      <c r="R186" s="52">
        <v>2.185573E-5</v>
      </c>
      <c r="S186" s="52">
        <v>1.3071445999999999E-4</v>
      </c>
      <c r="T186">
        <v>1.9116106E-4</v>
      </c>
      <c r="U186">
        <v>9.8980040999999998E-4</v>
      </c>
      <c r="V186" s="52">
        <v>4.2873565000000001E-7</v>
      </c>
      <c r="W186">
        <v>2.5518505000000002E-4</v>
      </c>
      <c r="X186">
        <v>-1.5463687000000001E-4</v>
      </c>
    </row>
    <row r="187" spans="1:24" x14ac:dyDescent="0.35">
      <c r="A187">
        <v>3</v>
      </c>
      <c r="B187" t="s">
        <v>163</v>
      </c>
      <c r="C187" t="s">
        <v>147</v>
      </c>
      <c r="D187" t="s">
        <v>83</v>
      </c>
      <c r="E187" s="110">
        <v>6.5604356000000001E-3</v>
      </c>
      <c r="F187" s="110">
        <v>0</v>
      </c>
      <c r="G187" s="110">
        <v>2.3660891000000001E-3</v>
      </c>
      <c r="H187" s="110">
        <v>1.9832336000000002E-5</v>
      </c>
      <c r="I187" s="110">
        <v>1.6092696000000002E-5</v>
      </c>
      <c r="J187" s="110">
        <v>4.3337368000000002E-5</v>
      </c>
      <c r="K187" s="110">
        <v>2.5663386000000001E-4</v>
      </c>
      <c r="L187" s="110">
        <v>1.3976397000000001E-5</v>
      </c>
      <c r="M187" s="52">
        <v>0</v>
      </c>
      <c r="N187" s="52">
        <v>0</v>
      </c>
      <c r="O187">
        <v>1.0123774E-3</v>
      </c>
      <c r="P187">
        <v>0</v>
      </c>
      <c r="Q187" s="52">
        <v>2.6337807999999999E-4</v>
      </c>
      <c r="R187" s="52">
        <v>6.4563681000000001E-5</v>
      </c>
      <c r="S187" s="52">
        <v>2.5392892000000001E-4</v>
      </c>
      <c r="T187" s="52">
        <v>8.0436363999999996E-5</v>
      </c>
      <c r="U187" s="52">
        <v>2.2763197E-3</v>
      </c>
      <c r="V187" s="52">
        <v>3.0137288000000002E-7</v>
      </c>
      <c r="W187">
        <v>3.4520364000000003E-4</v>
      </c>
      <c r="X187" s="52">
        <v>-4.5203528000000001E-4</v>
      </c>
    </row>
    <row r="188" spans="1:24" x14ac:dyDescent="0.35">
      <c r="E188" s="110"/>
      <c r="F188" s="110"/>
      <c r="G188" s="110"/>
      <c r="H188" s="110"/>
      <c r="I188" s="110"/>
      <c r="J188" s="110"/>
      <c r="K188" s="110"/>
      <c r="L188" s="110"/>
    </row>
    <row r="189" spans="1:24" x14ac:dyDescent="0.35">
      <c r="E189" s="110"/>
      <c r="F189" s="110"/>
      <c r="G189" s="110"/>
      <c r="H189" s="110"/>
      <c r="I189" s="110"/>
      <c r="J189" s="110"/>
      <c r="K189" s="110"/>
      <c r="L189" s="110"/>
      <c r="M189" s="52"/>
      <c r="N189" s="52"/>
      <c r="Q189" s="52"/>
      <c r="R189" s="52"/>
      <c r="S189" s="52"/>
      <c r="T189" s="52"/>
      <c r="U189" s="52"/>
      <c r="V189" s="52"/>
      <c r="X189" s="52"/>
    </row>
    <row r="190" spans="1:24" x14ac:dyDescent="0.35">
      <c r="V190" s="5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BEB4-9D03-40B2-A88C-A08DFBC06001}">
  <sheetPr>
    <tabColor theme="6"/>
  </sheetPr>
  <dimension ref="A1:P18"/>
  <sheetViews>
    <sheetView view="pageBreakPreview" zoomScale="130" zoomScaleNormal="100" zoomScaleSheetLayoutView="130" workbookViewId="0">
      <selection activeCell="C7" sqref="C7"/>
    </sheetView>
  </sheetViews>
  <sheetFormatPr baseColWidth="10" defaultColWidth="6.36328125" defaultRowHeight="42" customHeight="1" x14ac:dyDescent="0.35"/>
  <cols>
    <col min="1" max="7" width="6.36328125" style="89"/>
    <col min="8" max="8" width="16.36328125" style="89" customWidth="1"/>
    <col min="9" max="11" width="6.36328125" style="89"/>
    <col min="12" max="12" width="18" style="89" customWidth="1"/>
    <col min="13" max="16384" width="6.36328125" style="89"/>
  </cols>
  <sheetData>
    <row r="1" spans="1:16" ht="42" customHeight="1" x14ac:dyDescent="0.35">
      <c r="A1" s="86" t="s">
        <v>168</v>
      </c>
      <c r="B1" s="86">
        <v>0.01</v>
      </c>
      <c r="C1" s="87"/>
      <c r="D1" s="87"/>
      <c r="E1" s="88"/>
      <c r="F1" s="88"/>
      <c r="G1" s="88"/>
      <c r="H1" s="88"/>
      <c r="I1" s="88"/>
      <c r="J1" s="88"/>
    </row>
    <row r="2" spans="1:16" s="87" customFormat="1" ht="42" customHeight="1" x14ac:dyDescent="0.35">
      <c r="A2" s="95" t="s">
        <v>75</v>
      </c>
      <c r="B2" s="173" t="str">
        <f>"Most important processes for each category. Only stages that contribute with more than "&amp;TEXT(B1,"0%")&amp;" of the total"</f>
        <v>Most important processes for each category. Only stages that contribute with more than 1% of the total</v>
      </c>
      <c r="C2" s="174"/>
      <c r="D2" s="174"/>
      <c r="E2" s="174"/>
      <c r="F2" s="174"/>
      <c r="G2" s="174"/>
      <c r="H2" s="174"/>
      <c r="I2" s="174"/>
      <c r="J2" s="174"/>
      <c r="K2" s="174"/>
      <c r="L2" s="174"/>
      <c r="M2" s="174"/>
      <c r="N2" s="175"/>
      <c r="O2" s="96"/>
      <c r="P2" s="96"/>
    </row>
    <row r="3" spans="1:16" s="87" customFormat="1" ht="42" customHeight="1" x14ac:dyDescent="0.35">
      <c r="A3" s="94" t="str">
        <f>'Wild process'!A59</f>
        <v>Acidification</v>
      </c>
      <c r="B3" s="94" t="str">
        <f>IF('Wild process'!C59&gt;$B$1,""&amp;'Wild process'!C42&amp;" ("&amp;TEXT('Wild process'!C59,"0%"&amp;")"),"---")</f>
        <v>Fishing - fuel use (75%)</v>
      </c>
      <c r="C3" s="94" t="str">
        <f>IF('Wild process'!D59&gt;$B$1,""&amp;'Wild process'!D42&amp;" ("&amp;TEXT('Wild process'!D59,"0%"&amp;")"),"---")</f>
        <v>Preparation - energy use (8%)</v>
      </c>
      <c r="D3" s="94" t="str">
        <f>IF('Wild process'!E59&gt;$B$1,""&amp;'Wild process'!E42&amp;" ("&amp;TEXT('Wild process'!E59,"0%"&amp;")"),"---")</f>
        <v>Packaging - consumer (8%)</v>
      </c>
      <c r="E3" s="94" t="str">
        <f>IF('Wild process'!F59&gt;$B$1,""&amp;'Wild process'!F42&amp;" ("&amp;TEXT('Wild process'!F59,"0%"&amp;")"),"---")</f>
        <v>Use (2%)</v>
      </c>
      <c r="F3" s="94" t="str">
        <f>IF('Wild process'!G59&gt;$B$1,""&amp;'Wild process'!G42&amp;" ("&amp;TEXT('Wild process'!G59,"0%"&amp;")"),"---")</f>
        <v>Fish waste handling (1%)</v>
      </c>
      <c r="G3" s="94" t="str">
        <f>IF('Wild process'!H59&gt;$B$1,""&amp;'Wild process'!H42&amp;" ("&amp;TEXT('Wild process'!H59,"0%"&amp;")"),"---")</f>
        <v>Fishing - vessel construction (1%)</v>
      </c>
      <c r="H3" s="94" t="str">
        <f>IF('Wild process'!I59&gt;$B$1,""&amp;'Wild process'!I42&amp;" ("&amp;TEXT('Wild process'!I59,"0%"&amp;")"),"---")</f>
        <v>Preparation - tretament of byproducts to ensilage (1%)</v>
      </c>
      <c r="I3" s="94" t="str">
        <f>IF('Wild process'!J59&gt;$B$1,""&amp;'Wild process'!J42&amp;" ("&amp;TEXT('Wild process'!J59,"0%"&amp;")"),"---")</f>
        <v>---</v>
      </c>
      <c r="J3" s="94" t="str">
        <f>IF('Wild process'!K59&gt;$B$1,""&amp;'Wild process'!K42&amp;" ("&amp;TEXT('Wild process'!K59,"0%"&amp;")"),"---")</f>
        <v>---</v>
      </c>
      <c r="K3" s="94" t="str">
        <f>IF('Wild process'!L59&gt;$B$1,""&amp;'Wild process'!L42&amp;" ("&amp;TEXT('Wild process'!L59,"0%"&amp;")"),"---")</f>
        <v>---</v>
      </c>
      <c r="L3" s="94" t="str">
        <f>IF('Wild process'!M59&gt;$B$1,""&amp;'Wild process'!M42&amp;" ("&amp;TEXT('Wild process'!M59,"0%"&amp;")"),"---")</f>
        <v>---</v>
      </c>
      <c r="M3" s="94" t="str">
        <f>IF('Wild process'!N59&gt;$B$1,""&amp;'Wild process'!N42&amp;" ("&amp;TEXT('Wild process'!N59,"0%"&amp;")"),"---")</f>
        <v>---</v>
      </c>
      <c r="N3" s="94" t="str">
        <f>IF('Wild process'!O59&gt;$B$1,""&amp;'Wild process'!O42&amp;" ("&amp;TEXT('Wild process'!O59,"0%"&amp;")"),"---")</f>
        <v>---</v>
      </c>
      <c r="O3" s="94" t="str">
        <f>IF('Wild process'!P59&gt;$B$1,""&amp;'Wild process'!P42&amp;" ("&amp;TEXT('Wild process'!P59,"0%"&amp;")"),"---")</f>
        <v>---</v>
      </c>
      <c r="P3" s="94" t="str">
        <f>IF('Wild process'!Q59&gt;$B$1,""&amp;'Wild process'!Q42&amp;" ("&amp;TEXT('Wild process'!Q59,"0%"&amp;")"),"---")</f>
        <v>---</v>
      </c>
    </row>
    <row r="4" spans="1:16" s="87" customFormat="1" ht="42" customHeight="1" x14ac:dyDescent="0.35">
      <c r="A4" s="94" t="str">
        <f>'Wild process'!A60</f>
        <v>Climate change</v>
      </c>
      <c r="B4" s="94" t="str">
        <f>IF('Wild process'!C60&gt;$B$1,""&amp;'Wild process'!C43&amp;" ("&amp;TEXT('Wild process'!C60,"0%"&amp;")"),"---")</f>
        <v>Fishing - fuel use (46%)</v>
      </c>
      <c r="C4" s="94" t="str">
        <f>IF('Wild process'!D60&gt;$B$1,""&amp;'Wild process'!D43&amp;" ("&amp;TEXT('Wild process'!D60,"0%"&amp;")"),"---")</f>
        <v>Packaging - consumer (17%)</v>
      </c>
      <c r="D4" s="94" t="str">
        <f>IF('Wild process'!E60&gt;$B$1,""&amp;'Wild process'!E43&amp;" ("&amp;TEXT('Wild process'!E60,"0%"&amp;")"),"---")</f>
        <v>Use (11%)</v>
      </c>
      <c r="E4" s="94" t="str">
        <f>IF('Wild process'!F60&gt;$B$1,""&amp;'Wild process'!F43&amp;" ("&amp;TEXT('Wild process'!F60,"0%"&amp;")"),"---")</f>
        <v>Preparation - energy use (10%)</v>
      </c>
      <c r="F4" s="94" t="str">
        <f>IF('Wild process'!G60&gt;$B$1,""&amp;'Wild process'!G43&amp;" ("&amp;TEXT('Wild process'!G60,"0%"&amp;")"),"---")</f>
        <v>Fishing - refrigerant (4%)</v>
      </c>
      <c r="G4" s="94" t="str">
        <f>IF('Wild process'!H60&gt;$B$1,""&amp;'Wild process'!H43&amp;" ("&amp;TEXT('Wild process'!H60,"0%"&amp;")"),"---")</f>
        <v>Packaging - transport (3%)</v>
      </c>
      <c r="H4" s="94" t="str">
        <f>IF('Wild process'!I60&gt;$B$1,""&amp;'Wild process'!I43&amp;" ("&amp;TEXT('Wild process'!I60,"0%"&amp;")"),"---")</f>
        <v>Preparation - tretament of byproducts to ensilage (3%)</v>
      </c>
      <c r="I4" s="94" t="str">
        <f>IF('Wild process'!J60&gt;$B$1,""&amp;'Wild process'!J43&amp;" ("&amp;TEXT('Wild process'!J60,"0%"&amp;")"),"---")</f>
        <v>Fishing - vessel construction (3%)</v>
      </c>
      <c r="J4" s="94" t="str">
        <f>IF('Wild process'!K60&gt;$B$1,""&amp;'Wild process'!K43&amp;" ("&amp;TEXT('Wild process'!K60,"0%"&amp;")"),"---")</f>
        <v>Storing (2%)</v>
      </c>
      <c r="K4" s="94" t="str">
        <f>IF('Wild process'!L60&gt;$B$1,""&amp;'Wild process'!L43&amp;" ("&amp;TEXT('Wild process'!L60,"0%"&amp;")"),"---")</f>
        <v>---</v>
      </c>
      <c r="L4" s="94" t="str">
        <f>IF('Wild process'!M60&gt;$B$1,""&amp;'Wild process'!M43&amp;" ("&amp;TEXT('Wild process'!M60,"0%"&amp;")"),"---")</f>
        <v>---</v>
      </c>
      <c r="M4" s="94" t="str">
        <f>IF('Wild process'!N60&gt;$B$1,""&amp;'Wild process'!N43&amp;" ("&amp;TEXT('Wild process'!N60,"0%"&amp;")"),"---")</f>
        <v>---</v>
      </c>
      <c r="N4" s="94" t="str">
        <f>IF('Wild process'!O60&gt;$B$1,""&amp;'Wild process'!O43&amp;" ("&amp;TEXT('Wild process'!O60,"0%"&amp;")"),"---")</f>
        <v>---</v>
      </c>
      <c r="O4" s="94" t="str">
        <f>IF('Wild process'!P60&gt;$B$1,""&amp;'Wild process'!P43&amp;" ("&amp;TEXT('Wild process'!P60,"0%"&amp;")"),"---")</f>
        <v>---</v>
      </c>
      <c r="P4" s="94" t="str">
        <f>IF('Wild process'!Q60&gt;$B$1,""&amp;'Wild process'!Q43&amp;" ("&amp;TEXT('Wild process'!Q60,"0%"&amp;")"),"---")</f>
        <v>---</v>
      </c>
    </row>
    <row r="5" spans="1:16" s="87" customFormat="1" ht="42" customHeight="1" x14ac:dyDescent="0.35">
      <c r="A5" s="94" t="str">
        <f>'Wild process'!A61</f>
        <v>Ecotoxicity, freshwater</v>
      </c>
      <c r="B5" s="94" t="str">
        <f>IF('Wild process'!C61&gt;$B$1,""&amp;'Wild process'!C44&amp;" ("&amp;TEXT('Wild process'!C61,"0%"&amp;")"),"---")</f>
        <v>Fishing - fuel use (63%)</v>
      </c>
      <c r="C5" s="94" t="str">
        <f>IF('Wild process'!D61&gt;$B$1,""&amp;'Wild process'!D44&amp;" ("&amp;TEXT('Wild process'!D61,"0%"&amp;")"),"---")</f>
        <v>Use (13%)</v>
      </c>
      <c r="D5" s="94" t="str">
        <f>IF('Wild process'!E61&gt;$B$1,""&amp;'Wild process'!E44&amp;" ("&amp;TEXT('Wild process'!E61,"0%"&amp;")"),"---")</f>
        <v>Packaging - consumer (10%)</v>
      </c>
      <c r="E5" s="94" t="str">
        <f>IF('Wild process'!F61&gt;$B$1,""&amp;'Wild process'!F44&amp;" ("&amp;TEXT('Wild process'!F61,"0%"&amp;")"),"---")</f>
        <v>Preparation - energy use (7%)</v>
      </c>
      <c r="F5" s="94" t="str">
        <f>IF('Wild process'!G61&gt;$B$1,""&amp;'Wild process'!G44&amp;" ("&amp;TEXT('Wild process'!G61,"0%"&amp;")"),"---")</f>
        <v>Packaging - transport (3%)</v>
      </c>
      <c r="G5" s="94" t="str">
        <f>IF('Wild process'!H61&gt;$B$1,""&amp;'Wild process'!H44&amp;" ("&amp;TEXT('Wild process'!H61,"0%"&amp;")"),"---")</f>
        <v>Preparation - tretament of byproducts to ensilage (2%)</v>
      </c>
      <c r="H5" s="94" t="str">
        <f>IF('Wild process'!I61&gt;$B$1,""&amp;'Wild process'!I44&amp;" ("&amp;TEXT('Wild process'!I61,"0%"&amp;")"),"---")</f>
        <v>---</v>
      </c>
      <c r="I5" s="94" t="str">
        <f>IF('Wild process'!J61&gt;$B$1,""&amp;'Wild process'!J44&amp;" ("&amp;TEXT('Wild process'!J61,"0%"&amp;")"),"---")</f>
        <v>---</v>
      </c>
      <c r="J5" s="94" t="str">
        <f>IF('Wild process'!K61&gt;$B$1,""&amp;'Wild process'!K44&amp;" ("&amp;TEXT('Wild process'!K61,"0%"&amp;")"),"---")</f>
        <v>---</v>
      </c>
      <c r="K5" s="94" t="str">
        <f>IF('Wild process'!L61&gt;$B$1,""&amp;'Wild process'!L44&amp;" ("&amp;TEXT('Wild process'!L61,"0%"&amp;")"),"---")</f>
        <v>---</v>
      </c>
      <c r="L5" s="94" t="str">
        <f>IF('Wild process'!M61&gt;$B$1,""&amp;'Wild process'!M44&amp;" ("&amp;TEXT('Wild process'!M61,"0%"&amp;")"),"---")</f>
        <v>---</v>
      </c>
      <c r="M5" s="94" t="str">
        <f>IF('Wild process'!N61&gt;$B$1,""&amp;'Wild process'!N44&amp;" ("&amp;TEXT('Wild process'!N61,"0%"&amp;")"),"---")</f>
        <v>---</v>
      </c>
      <c r="N5" s="94" t="str">
        <f>IF('Wild process'!O61&gt;$B$1,""&amp;'Wild process'!O44&amp;" ("&amp;TEXT('Wild process'!O61,"0%"&amp;")"),"---")</f>
        <v>---</v>
      </c>
      <c r="O5" s="94" t="str">
        <f>IF('Wild process'!P61&gt;$B$1,""&amp;'Wild process'!P44&amp;" ("&amp;TEXT('Wild process'!P61,"0%"&amp;")"),"---")</f>
        <v>---</v>
      </c>
      <c r="P5" s="94" t="str">
        <f>IF('Wild process'!Q61&gt;$B$1,""&amp;'Wild process'!Q44&amp;" ("&amp;TEXT('Wild process'!Q61,"0%"&amp;")"),"---")</f>
        <v>---</v>
      </c>
    </row>
    <row r="6" spans="1:16" s="87" customFormat="1" ht="42" customHeight="1" x14ac:dyDescent="0.35">
      <c r="A6" s="94" t="str">
        <f>'Wild process'!A62</f>
        <v>Particulate matter</v>
      </c>
      <c r="B6" s="94" t="str">
        <f>IF('Wild process'!C62&gt;$B$1,""&amp;'Wild process'!C45&amp;" ("&amp;TEXT('Wild process'!C62,"0%"&amp;")"),"---")</f>
        <v>Fishing - fuel use (84%)</v>
      </c>
      <c r="C6" s="94" t="str">
        <f>IF('Wild process'!D62&gt;$B$1,""&amp;'Wild process'!D45&amp;" ("&amp;TEXT('Wild process'!D62,"0%"&amp;")"),"---")</f>
        <v>Preparation - energy use (7%)</v>
      </c>
      <c r="D6" s="94" t="str">
        <f>IF('Wild process'!E62&gt;$B$1,""&amp;'Wild process'!E45&amp;" ("&amp;TEXT('Wild process'!E62,"0%"&amp;")"),"---")</f>
        <v>Packaging - consumer (4%)</v>
      </c>
      <c r="E6" s="94" t="str">
        <f>IF('Wild process'!F62&gt;$B$1,""&amp;'Wild process'!F45&amp;" ("&amp;TEXT('Wild process'!F62,"0%"&amp;")"),"---")</f>
        <v>Use (1%)</v>
      </c>
      <c r="F6" s="94" t="str">
        <f>IF('Wild process'!G62&gt;$B$1,""&amp;'Wild process'!G45&amp;" ("&amp;TEXT('Wild process'!G62,"0%"&amp;")"),"---")</f>
        <v>---</v>
      </c>
      <c r="G6" s="94" t="str">
        <f>IF('Wild process'!H62&gt;$B$1,""&amp;'Wild process'!H45&amp;" ("&amp;TEXT('Wild process'!H62,"0%"&amp;")"),"---")</f>
        <v>---</v>
      </c>
      <c r="H6" s="94" t="str">
        <f>IF('Wild process'!I62&gt;$B$1,""&amp;'Wild process'!I45&amp;" ("&amp;TEXT('Wild process'!I62,"0%"&amp;")"),"---")</f>
        <v>---</v>
      </c>
      <c r="I6" s="94" t="str">
        <f>IF('Wild process'!J62&gt;$B$1,""&amp;'Wild process'!J45&amp;" ("&amp;TEXT('Wild process'!J62,"0%"&amp;")"),"---")</f>
        <v>---</v>
      </c>
      <c r="J6" s="94" t="str">
        <f>IF('Wild process'!K62&gt;$B$1,""&amp;'Wild process'!K45&amp;" ("&amp;TEXT('Wild process'!K62,"0%"&amp;")"),"---")</f>
        <v>---</v>
      </c>
      <c r="K6" s="94" t="str">
        <f>IF('Wild process'!L62&gt;$B$1,""&amp;'Wild process'!L45&amp;" ("&amp;TEXT('Wild process'!L62,"0%"&amp;")"),"---")</f>
        <v>---</v>
      </c>
      <c r="L6" s="94" t="str">
        <f>IF('Wild process'!M62&gt;$B$1,""&amp;'Wild process'!M45&amp;" ("&amp;TEXT('Wild process'!M62,"0%"&amp;")"),"---")</f>
        <v>---</v>
      </c>
      <c r="M6" s="94" t="str">
        <f>IF('Wild process'!N62&gt;$B$1,""&amp;'Wild process'!N45&amp;" ("&amp;TEXT('Wild process'!N62,"0%"&amp;")"),"---")</f>
        <v>---</v>
      </c>
      <c r="N6" s="94" t="str">
        <f>IF('Wild process'!O62&gt;$B$1,""&amp;'Wild process'!O45&amp;" ("&amp;TEXT('Wild process'!O62,"0%"&amp;")"),"---")</f>
        <v>---</v>
      </c>
      <c r="O6" s="94" t="str">
        <f>IF('Wild process'!P62&gt;$B$1,""&amp;'Wild process'!P45&amp;" ("&amp;TEXT('Wild process'!P62,"0%"&amp;")"),"---")</f>
        <v>---</v>
      </c>
      <c r="P6" s="94" t="str">
        <f>IF('Wild process'!Q62&gt;$B$1,""&amp;'Wild process'!Q45&amp;" ("&amp;TEXT('Wild process'!Q62,"0%"&amp;")"),"---")</f>
        <v>---</v>
      </c>
    </row>
    <row r="7" spans="1:16" s="87" customFormat="1" ht="42" customHeight="1" x14ac:dyDescent="0.35">
      <c r="A7" s="94" t="str">
        <f>'Wild process'!A63</f>
        <v>Eutrophication, marine</v>
      </c>
      <c r="B7" s="94" t="str">
        <f>IF('Wild process'!C63&gt;$B$1,""&amp;'Wild process'!C46&amp;" ("&amp;TEXT('Wild process'!C63,"0%"&amp;")"),"---")</f>
        <v>Fishing - fuel use (81%)</v>
      </c>
      <c r="C7" s="94" t="str">
        <f>IF('Wild process'!D63&gt;$B$1,""&amp;'Wild process'!D46&amp;" ("&amp;TEXT('Wild process'!D63,"0%"&amp;")"),"---")</f>
        <v>Preparation - energy use (7%)</v>
      </c>
      <c r="D7" s="94" t="str">
        <f>IF('Wild process'!E63&gt;$B$1,""&amp;'Wild process'!E46&amp;" ("&amp;TEXT('Wild process'!E63,"0%"&amp;")"),"---")</f>
        <v>Use (4%)</v>
      </c>
      <c r="E7" s="94" t="str">
        <f>IF('Wild process'!F63&gt;$B$1,""&amp;'Wild process'!F46&amp;" ("&amp;TEXT('Wild process'!F63,"0%"&amp;")"),"---")</f>
        <v>Packaging - consumer (3%)</v>
      </c>
      <c r="F7" s="94" t="str">
        <f>IF('Wild process'!G63&gt;$B$1,""&amp;'Wild process'!G46&amp;" ("&amp;TEXT('Wild process'!G63,"0%"&amp;")"),"---")</f>
        <v>Preparation - other (2%)</v>
      </c>
      <c r="G7" s="94" t="str">
        <f>IF('Wild process'!H63&gt;$B$1,""&amp;'Wild process'!H46&amp;" ("&amp;TEXT('Wild process'!H63,"0%"&amp;")"),"---")</f>
        <v>---</v>
      </c>
      <c r="H7" s="94" t="str">
        <f>IF('Wild process'!I63&gt;$B$1,""&amp;'Wild process'!I46&amp;" ("&amp;TEXT('Wild process'!I63,"0%"&amp;")"),"---")</f>
        <v>---</v>
      </c>
      <c r="I7" s="94" t="str">
        <f>IF('Wild process'!J63&gt;$B$1,""&amp;'Wild process'!J46&amp;" ("&amp;TEXT('Wild process'!J63,"0%"&amp;")"),"---")</f>
        <v>---</v>
      </c>
      <c r="J7" s="94" t="str">
        <f>IF('Wild process'!K63&gt;$B$1,""&amp;'Wild process'!K46&amp;" ("&amp;TEXT('Wild process'!K63,"0%"&amp;")"),"---")</f>
        <v>---</v>
      </c>
      <c r="K7" s="94" t="str">
        <f>IF('Wild process'!L63&gt;$B$1,""&amp;'Wild process'!L46&amp;" ("&amp;TEXT('Wild process'!L63,"0%"&amp;")"),"---")</f>
        <v>---</v>
      </c>
      <c r="L7" s="94" t="str">
        <f>IF('Wild process'!M63&gt;$B$1,""&amp;'Wild process'!M46&amp;" ("&amp;TEXT('Wild process'!M63,"0%"&amp;")"),"---")</f>
        <v>---</v>
      </c>
      <c r="M7" s="94" t="str">
        <f>IF('Wild process'!N63&gt;$B$1,""&amp;'Wild process'!N46&amp;" ("&amp;TEXT('Wild process'!N63,"0%"&amp;")"),"---")</f>
        <v>---</v>
      </c>
      <c r="N7" s="94" t="str">
        <f>IF('Wild process'!O63&gt;$B$1,""&amp;'Wild process'!O46&amp;" ("&amp;TEXT('Wild process'!O63,"0%"&amp;")"),"---")</f>
        <v>---</v>
      </c>
      <c r="O7" s="94" t="str">
        <f>IF('Wild process'!P63&gt;$B$1,""&amp;'Wild process'!P46&amp;" ("&amp;TEXT('Wild process'!P63,"0%"&amp;")"),"---")</f>
        <v>---</v>
      </c>
      <c r="P7" s="94" t="str">
        <f>IF('Wild process'!Q63&gt;$B$1,""&amp;'Wild process'!Q46&amp;" ("&amp;TEXT('Wild process'!Q63,"0%"&amp;")"),"---")</f>
        <v>---</v>
      </c>
    </row>
    <row r="8" spans="1:16" s="87" customFormat="1" ht="42" customHeight="1" x14ac:dyDescent="0.35">
      <c r="A8" s="94" t="str">
        <f>'Wild process'!A64</f>
        <v>Eutrophication, freshwater</v>
      </c>
      <c r="B8" s="94" t="str">
        <f>IF('Wild process'!C64&gt;$B$1,""&amp;'Wild process'!C47&amp;" ("&amp;TEXT('Wild process'!C64,"0%"&amp;")"),"---")</f>
        <v>Preparation - other (31%)</v>
      </c>
      <c r="C8" s="94" t="str">
        <f>IF('Wild process'!D64&gt;$B$1,""&amp;'Wild process'!D47&amp;" ("&amp;TEXT('Wild process'!D64,"0%"&amp;")"),"---")</f>
        <v>Fishing - fuel use (24%)</v>
      </c>
      <c r="D8" s="94" t="str">
        <f>IF('Wild process'!E64&gt;$B$1,""&amp;'Wild process'!E47&amp;" ("&amp;TEXT('Wild process'!E64,"0%"&amp;")"),"---")</f>
        <v>Fish waste handling (21%)</v>
      </c>
      <c r="E8" s="94" t="str">
        <f>IF('Wild process'!F64&gt;$B$1,""&amp;'Wild process'!F47&amp;" ("&amp;TEXT('Wild process'!F64,"0%"&amp;")"),"---")</f>
        <v>Use (8%)</v>
      </c>
      <c r="F8" s="94" t="str">
        <f>IF('Wild process'!G64&gt;$B$1,""&amp;'Wild process'!G47&amp;" ("&amp;TEXT('Wild process'!G64,"0%"&amp;")"),"---")</f>
        <v>Preparation - tretament of byproducts to ensilage (6%)</v>
      </c>
      <c r="G8" s="94" t="str">
        <f>IF('Wild process'!H64&gt;$B$1,""&amp;'Wild process'!H47&amp;" ("&amp;TEXT('Wild process'!H64,"0%"&amp;")"),"---")</f>
        <v>Fishing - antifouling (4%)</v>
      </c>
      <c r="H8" s="94" t="str">
        <f>IF('Wild process'!I64&gt;$B$1,""&amp;'Wild process'!I47&amp;" ("&amp;TEXT('Wild process'!I64,"0%"&amp;")"),"---")</f>
        <v>Preparation - energy use (2%)</v>
      </c>
      <c r="I8" s="94" t="str">
        <f>IF('Wild process'!J64&gt;$B$1,""&amp;'Wild process'!J47&amp;" ("&amp;TEXT('Wild process'!J64,"0%"&amp;")"),"---")</f>
        <v>Packaging - transport (2%)</v>
      </c>
      <c r="J8" s="94" t="str">
        <f>IF('Wild process'!K64&gt;$B$1,""&amp;'Wild process'!K47&amp;" ("&amp;TEXT('Wild process'!K64,"0%"&amp;")"),"---")</f>
        <v>Packaging - consumer (1%)</v>
      </c>
      <c r="K8" s="94" t="str">
        <f>IF('Wild process'!L64&gt;$B$1,""&amp;'Wild process'!L47&amp;" ("&amp;TEXT('Wild process'!L64,"0%"&amp;")"),"---")</f>
        <v>---</v>
      </c>
      <c r="L8" s="94" t="str">
        <f>IF('Wild process'!M64&gt;$B$1,""&amp;'Wild process'!M47&amp;" ("&amp;TEXT('Wild process'!M64,"0%"&amp;")"),"---")</f>
        <v>---</v>
      </c>
      <c r="M8" s="94" t="str">
        <f>IF('Wild process'!N64&gt;$B$1,""&amp;'Wild process'!N47&amp;" ("&amp;TEXT('Wild process'!N64,"0%"&amp;")"),"---")</f>
        <v>---</v>
      </c>
      <c r="N8" s="94" t="str">
        <f>IF('Wild process'!O64&gt;$B$1,""&amp;'Wild process'!O47&amp;" ("&amp;TEXT('Wild process'!O64,"0%"&amp;")"),"---")</f>
        <v>---</v>
      </c>
      <c r="O8" s="94" t="str">
        <f>IF('Wild process'!P64&gt;$B$1,""&amp;'Wild process'!P47&amp;" ("&amp;TEXT('Wild process'!P64,"0%"&amp;")"),"---")</f>
        <v>---</v>
      </c>
      <c r="P8" s="94" t="str">
        <f>IF('Wild process'!Q64&gt;$B$1,""&amp;'Wild process'!Q47&amp;" ("&amp;TEXT('Wild process'!Q64,"0%"&amp;")"),"---")</f>
        <v>---</v>
      </c>
    </row>
    <row r="9" spans="1:16" s="87" customFormat="1" ht="42" customHeight="1" x14ac:dyDescent="0.35">
      <c r="A9" s="94" t="str">
        <f>'Wild process'!A65</f>
        <v>Eutrophication, terrestrial</v>
      </c>
      <c r="B9" s="94" t="str">
        <f>IF('Wild process'!C65&gt;$B$1,""&amp;'Wild process'!C48&amp;" ("&amp;TEXT('Wild process'!C65,"0%"&amp;")"),"---")</f>
        <v>Fishing - fuel use (85%)</v>
      </c>
      <c r="C9" s="94" t="str">
        <f>IF('Wild process'!D65&gt;$B$1,""&amp;'Wild process'!D48&amp;" ("&amp;TEXT('Wild process'!D65,"0%"&amp;")"),"---")</f>
        <v>Preparation - energy use (7%)</v>
      </c>
      <c r="D9" s="94" t="str">
        <f>IF('Wild process'!E65&gt;$B$1,""&amp;'Wild process'!E48&amp;" ("&amp;TEXT('Wild process'!E65,"0%"&amp;")"),"---")</f>
        <v>Packaging - consumer (3%)</v>
      </c>
      <c r="E9" s="94" t="str">
        <f>IF('Wild process'!F65&gt;$B$1,""&amp;'Wild process'!F48&amp;" ("&amp;TEXT('Wild process'!F65,"0%"&amp;")"),"---")</f>
        <v>Use (1%)</v>
      </c>
      <c r="F9" s="94" t="str">
        <f>IF('Wild process'!G65&gt;$B$1,""&amp;'Wild process'!G48&amp;" ("&amp;TEXT('Wild process'!G65,"0%"&amp;")"),"---")</f>
        <v>---</v>
      </c>
      <c r="G9" s="94" t="str">
        <f>IF('Wild process'!H65&gt;$B$1,""&amp;'Wild process'!H48&amp;" ("&amp;TEXT('Wild process'!H65,"0%"&amp;")"),"---")</f>
        <v>---</v>
      </c>
      <c r="H9" s="94" t="str">
        <f>IF('Wild process'!I65&gt;$B$1,""&amp;'Wild process'!I48&amp;" ("&amp;TEXT('Wild process'!I65,"0%"&amp;")"),"---")</f>
        <v>---</v>
      </c>
      <c r="I9" s="94" t="str">
        <f>IF('Wild process'!J65&gt;$B$1,""&amp;'Wild process'!J48&amp;" ("&amp;TEXT('Wild process'!J65,"0%"&amp;")"),"---")</f>
        <v>---</v>
      </c>
      <c r="J9" s="94" t="str">
        <f>IF('Wild process'!K65&gt;$B$1,""&amp;'Wild process'!K48&amp;" ("&amp;TEXT('Wild process'!K65,"0%"&amp;")"),"---")</f>
        <v>---</v>
      </c>
      <c r="K9" s="94" t="str">
        <f>IF('Wild process'!L65&gt;$B$1,""&amp;'Wild process'!L48&amp;" ("&amp;TEXT('Wild process'!L65,"0%"&amp;")"),"---")</f>
        <v>---</v>
      </c>
      <c r="L9" s="94" t="str">
        <f>IF('Wild process'!M65&gt;$B$1,""&amp;'Wild process'!M48&amp;" ("&amp;TEXT('Wild process'!M65,"0%"&amp;")"),"---")</f>
        <v>---</v>
      </c>
      <c r="M9" s="94" t="str">
        <f>IF('Wild process'!N65&gt;$B$1,""&amp;'Wild process'!N48&amp;" ("&amp;TEXT('Wild process'!N65,"0%"&amp;")"),"---")</f>
        <v>---</v>
      </c>
      <c r="N9" s="94" t="str">
        <f>IF('Wild process'!O65&gt;$B$1,""&amp;'Wild process'!O48&amp;" ("&amp;TEXT('Wild process'!O65,"0%"&amp;")"),"---")</f>
        <v>---</v>
      </c>
      <c r="O9" s="94" t="str">
        <f>IF('Wild process'!P65&gt;$B$1,""&amp;'Wild process'!P48&amp;" ("&amp;TEXT('Wild process'!P65,"0%"&amp;")"),"---")</f>
        <v>---</v>
      </c>
      <c r="P9" s="94" t="str">
        <f>IF('Wild process'!Q65&gt;$B$1,""&amp;'Wild process'!Q48&amp;" ("&amp;TEXT('Wild process'!Q65,"0%"&amp;")"),"---")</f>
        <v>---</v>
      </c>
    </row>
    <row r="10" spans="1:16" s="87" customFormat="1" ht="42" customHeight="1" x14ac:dyDescent="0.35">
      <c r="A10" s="94" t="str">
        <f>'Wild process'!A66</f>
        <v>Human toxicity, cancer</v>
      </c>
      <c r="B10" s="94" t="str">
        <f>IF('Wild process'!C66&gt;$B$1,""&amp;'Wild process'!C49&amp;" ("&amp;TEXT('Wild process'!C66,"0%"&amp;")"),"---")</f>
        <v>Fishing - fuel use (45%)</v>
      </c>
      <c r="C10" s="94" t="str">
        <f>IF('Wild process'!D66&gt;$B$1,""&amp;'Wild process'!D49&amp;" ("&amp;TEXT('Wild process'!D66,"0%"&amp;")"),"---")</f>
        <v>Packaging - consumer (27%)</v>
      </c>
      <c r="D10" s="94" t="str">
        <f>IF('Wild process'!E66&gt;$B$1,""&amp;'Wild process'!E49&amp;" ("&amp;TEXT('Wild process'!E66,"0%"&amp;")"),"---")</f>
        <v>Fishing - vessel construction (10%)</v>
      </c>
      <c r="E10" s="94" t="str">
        <f>IF('Wild process'!F66&gt;$B$1,""&amp;'Wild process'!F49&amp;" ("&amp;TEXT('Wild process'!F66,"0%"&amp;")"),"---")</f>
        <v>Preparation - energy use (6%)</v>
      </c>
      <c r="F10" s="94" t="str">
        <f>IF('Wild process'!G66&gt;$B$1,""&amp;'Wild process'!G49&amp;" ("&amp;TEXT('Wild process'!G66,"0%"&amp;")"),"---")</f>
        <v>Use (3%)</v>
      </c>
      <c r="G10" s="94" t="str">
        <f>IF('Wild process'!H66&gt;$B$1,""&amp;'Wild process'!H49&amp;" ("&amp;TEXT('Wild process'!H66,"0%"&amp;")"),"---")</f>
        <v>Packaging - transport (2%)</v>
      </c>
      <c r="H10" s="94" t="str">
        <f>IF('Wild process'!I66&gt;$B$1,""&amp;'Wild process'!I49&amp;" ("&amp;TEXT('Wild process'!I66,"0%"&amp;")"),"---")</f>
        <v>Preparation - tretament of byproducts to ensilage (2%)</v>
      </c>
      <c r="I10" s="94" t="str">
        <f>IF('Wild process'!J66&gt;$B$1,""&amp;'Wild process'!J49&amp;" ("&amp;TEXT('Wild process'!J66,"0%"&amp;")"),"---")</f>
        <v>---</v>
      </c>
      <c r="J10" s="94" t="str">
        <f>IF('Wild process'!K66&gt;$B$1,""&amp;'Wild process'!K49&amp;" ("&amp;TEXT('Wild process'!K66,"0%"&amp;")"),"---")</f>
        <v>---</v>
      </c>
      <c r="K10" s="94" t="str">
        <f>IF('Wild process'!L66&gt;$B$1,""&amp;'Wild process'!L49&amp;" ("&amp;TEXT('Wild process'!L66,"0%"&amp;")"),"---")</f>
        <v>---</v>
      </c>
      <c r="L10" s="94" t="str">
        <f>IF('Wild process'!M66&gt;$B$1,""&amp;'Wild process'!M49&amp;" ("&amp;TEXT('Wild process'!M66,"0%"&amp;")"),"---")</f>
        <v>---</v>
      </c>
      <c r="M10" s="94" t="str">
        <f>IF('Wild process'!N66&gt;$B$1,""&amp;'Wild process'!N49&amp;" ("&amp;TEXT('Wild process'!N66,"0%"&amp;")"),"---")</f>
        <v>---</v>
      </c>
      <c r="N10" s="94" t="str">
        <f>IF('Wild process'!O66&gt;$B$1,""&amp;'Wild process'!O49&amp;" ("&amp;TEXT('Wild process'!O66,"0%"&amp;")"),"---")</f>
        <v>---</v>
      </c>
      <c r="O10" s="94" t="str">
        <f>IF('Wild process'!P66&gt;$B$1,""&amp;'Wild process'!P49&amp;" ("&amp;TEXT('Wild process'!P66,"0%"&amp;")"),"---")</f>
        <v>---</v>
      </c>
      <c r="P10" s="94" t="str">
        <f>IF('Wild process'!Q66&gt;$B$1,""&amp;'Wild process'!Q49&amp;" ("&amp;TEXT('Wild process'!Q66,"0%"&amp;")"),"---")</f>
        <v>---</v>
      </c>
    </row>
    <row r="11" spans="1:16" s="87" customFormat="1" ht="42" customHeight="1" x14ac:dyDescent="0.35">
      <c r="A11" s="94" t="str">
        <f>'Wild process'!A67</f>
        <v>Human toxicity, non-cancer</v>
      </c>
      <c r="B11" s="94" t="str">
        <f>IF('Wild process'!C67&gt;$B$1,""&amp;'Wild process'!C50&amp;" ("&amp;TEXT('Wild process'!C67,"0%"&amp;")"),"---")</f>
        <v>Fishing - fuel use (59%)</v>
      </c>
      <c r="C11" s="94" t="str">
        <f>IF('Wild process'!D67&gt;$B$1,""&amp;'Wild process'!D50&amp;" ("&amp;TEXT('Wild process'!D67,"0%"&amp;")"),"---")</f>
        <v>Packaging - consumer (18%)</v>
      </c>
      <c r="D11" s="94" t="str">
        <f>IF('Wild process'!E67&gt;$B$1,""&amp;'Wild process'!E50&amp;" ("&amp;TEXT('Wild process'!E67,"0%"&amp;")"),"---")</f>
        <v>Preparation - energy use (7%)</v>
      </c>
      <c r="E11" s="94" t="str">
        <f>IF('Wild process'!F67&gt;$B$1,""&amp;'Wild process'!F50&amp;" ("&amp;TEXT('Wild process'!F67,"0%"&amp;")"),"---")</f>
        <v>Packaging - transport (4%)</v>
      </c>
      <c r="F11" s="94" t="str">
        <f>IF('Wild process'!G67&gt;$B$1,""&amp;'Wild process'!G50&amp;" ("&amp;TEXT('Wild process'!G67,"0%"&amp;")"),"---")</f>
        <v>Use (4%)</v>
      </c>
      <c r="G11" s="94" t="str">
        <f>IF('Wild process'!H67&gt;$B$1,""&amp;'Wild process'!H50&amp;" ("&amp;TEXT('Wild process'!H67,"0%"&amp;")"),"---")</f>
        <v>Fish waste handling (3%)</v>
      </c>
      <c r="H11" s="94" t="str">
        <f>IF('Wild process'!I67&gt;$B$1,""&amp;'Wild process'!I50&amp;" ("&amp;TEXT('Wild process'!I67,"0%"&amp;")"),"---")</f>
        <v>Preparation - tretament of byproducts to ensilage (2%)</v>
      </c>
      <c r="I11" s="94" t="str">
        <f>IF('Wild process'!J67&gt;$B$1,""&amp;'Wild process'!J50&amp;" ("&amp;TEXT('Wild process'!J67,"0%"&amp;")"),"---")</f>
        <v>Fishing - vessel construction (2%)</v>
      </c>
      <c r="J11" s="94" t="str">
        <f>IF('Wild process'!K67&gt;$B$1,""&amp;'Wild process'!K50&amp;" ("&amp;TEXT('Wild process'!K67,"0%"&amp;")"),"---")</f>
        <v>Fishing - gear construction (1%)</v>
      </c>
      <c r="K11" s="94" t="str">
        <f>IF('Wild process'!L67&gt;$B$1,""&amp;'Wild process'!L50&amp;" ("&amp;TEXT('Wild process'!L67,"0%"&amp;")"),"---")</f>
        <v>---</v>
      </c>
      <c r="L11" s="94" t="str">
        <f>IF('Wild process'!M67&gt;$B$1,""&amp;'Wild process'!M50&amp;" ("&amp;TEXT('Wild process'!M67,"0%"&amp;")"),"---")</f>
        <v>---</v>
      </c>
      <c r="M11" s="94" t="str">
        <f>IF('Wild process'!N67&gt;$B$1,""&amp;'Wild process'!N50&amp;" ("&amp;TEXT('Wild process'!N67,"0%"&amp;")"),"---")</f>
        <v>---</v>
      </c>
      <c r="N11" s="94" t="str">
        <f>IF('Wild process'!O67&gt;$B$1,""&amp;'Wild process'!O50&amp;" ("&amp;TEXT('Wild process'!O67,"0%"&amp;")"),"---")</f>
        <v>---</v>
      </c>
      <c r="O11" s="94" t="str">
        <f>IF('Wild process'!P67&gt;$B$1,""&amp;'Wild process'!P50&amp;" ("&amp;TEXT('Wild process'!P67,"0%"&amp;")"),"---")</f>
        <v>---</v>
      </c>
      <c r="P11" s="94" t="str">
        <f>IF('Wild process'!Q67&gt;$B$1,""&amp;'Wild process'!Q50&amp;" ("&amp;TEXT('Wild process'!Q67,"0%"&amp;")"),"---")</f>
        <v>---</v>
      </c>
    </row>
    <row r="12" spans="1:16" s="87" customFormat="1" ht="42" customHeight="1" x14ac:dyDescent="0.35">
      <c r="A12" s="94" t="str">
        <f>'Wild process'!A68</f>
        <v>Ionising radiation</v>
      </c>
      <c r="B12" s="94" t="str">
        <f>IF('Wild process'!C68&gt;$B$1,""&amp;'Wild process'!C51&amp;" ("&amp;TEXT('Wild process'!C68,"0%"&amp;")"),"---")</f>
        <v>Preparation - energy use (37%)</v>
      </c>
      <c r="C12" s="94" t="str">
        <f>IF('Wild process'!D68&gt;$B$1,""&amp;'Wild process'!D51&amp;" ("&amp;TEXT('Wild process'!D68,"0%"&amp;")"),"---")</f>
        <v>Packaging - consumer (17%)</v>
      </c>
      <c r="D12" s="94" t="str">
        <f>IF('Wild process'!E68&gt;$B$1,""&amp;'Wild process'!E51&amp;" ("&amp;TEXT('Wild process'!E68,"0%"&amp;")"),"---")</f>
        <v>Fish waste handling (14%)</v>
      </c>
      <c r="E12" s="94" t="str">
        <f>IF('Wild process'!F68&gt;$B$1,""&amp;'Wild process'!F51&amp;" ("&amp;TEXT('Wild process'!F68,"0%"&amp;")"),"---")</f>
        <v>Use (11%)</v>
      </c>
      <c r="F12" s="94" t="str">
        <f>IF('Wild process'!G68&gt;$B$1,""&amp;'Wild process'!G51&amp;" ("&amp;TEXT('Wild process'!G68,"0%"&amp;")"),"---")</f>
        <v>Storing (11%)</v>
      </c>
      <c r="G12" s="94" t="str">
        <f>IF('Wild process'!H68&gt;$B$1,""&amp;'Wild process'!H51&amp;" ("&amp;TEXT('Wild process'!H68,"0%"&amp;")"),"---")</f>
        <v>Preparation - tretament of byproducts to ensilage (4%)</v>
      </c>
      <c r="H12" s="94" t="str">
        <f>IF('Wild process'!I68&gt;$B$1,""&amp;'Wild process'!I51&amp;" ("&amp;TEXT('Wild process'!I68,"0%"&amp;")"),"---")</f>
        <v>Fishing - fuel use (4%)</v>
      </c>
      <c r="I12" s="94" t="str">
        <f>IF('Wild process'!J68&gt;$B$1,""&amp;'Wild process'!J51&amp;" ("&amp;TEXT('Wild process'!J68,"0%"&amp;")"),"---")</f>
        <v>Packaging - transport (2%)</v>
      </c>
      <c r="J12" s="94" t="str">
        <f>IF('Wild process'!K68&gt;$B$1,""&amp;'Wild process'!K51&amp;" ("&amp;TEXT('Wild process'!K68,"0%"&amp;")"),"---")</f>
        <v>---</v>
      </c>
      <c r="K12" s="94" t="str">
        <f>IF('Wild process'!L68&gt;$B$1,""&amp;'Wild process'!L51&amp;" ("&amp;TEXT('Wild process'!L68,"0%"&amp;")"),"---")</f>
        <v>---</v>
      </c>
      <c r="L12" s="94" t="str">
        <f>IF('Wild process'!M68&gt;$B$1,""&amp;'Wild process'!M51&amp;" ("&amp;TEXT('Wild process'!M68,"0%"&amp;")"),"---")</f>
        <v>---</v>
      </c>
      <c r="M12" s="94" t="str">
        <f>IF('Wild process'!N68&gt;$B$1,""&amp;'Wild process'!N51&amp;" ("&amp;TEXT('Wild process'!N68,"0%"&amp;")"),"---")</f>
        <v>---</v>
      </c>
      <c r="N12" s="94" t="str">
        <f>IF('Wild process'!O68&gt;$B$1,""&amp;'Wild process'!O51&amp;" ("&amp;TEXT('Wild process'!O68,"0%"&amp;")"),"---")</f>
        <v>---</v>
      </c>
      <c r="O12" s="94" t="str">
        <f>IF('Wild process'!P68&gt;$B$1,""&amp;'Wild process'!P51&amp;" ("&amp;TEXT('Wild process'!P68,"0%"&amp;")"),"---")</f>
        <v>---</v>
      </c>
      <c r="P12" s="94" t="str">
        <f>IF('Wild process'!Q68&gt;$B$1,""&amp;'Wild process'!Q51&amp;" ("&amp;TEXT('Wild process'!Q68,"0%"&amp;")"),"---")</f>
        <v>---</v>
      </c>
    </row>
    <row r="13" spans="1:16" s="87" customFormat="1" ht="42" customHeight="1" x14ac:dyDescent="0.35">
      <c r="A13" s="94" t="str">
        <f>'Wild process'!A69</f>
        <v>Land use</v>
      </c>
      <c r="B13" s="94" t="str">
        <f>IF('Wild process'!C69&gt;$B$1,""&amp;'Wild process'!C52&amp;" ("&amp;TEXT('Wild process'!C69,"0%"&amp;")"),"---")</f>
        <v>Fishing - fuel use (46%)</v>
      </c>
      <c r="C13" s="94" t="str">
        <f>IF('Wild process'!D69&gt;$B$1,""&amp;'Wild process'!D52&amp;" ("&amp;TEXT('Wild process'!D69,"0%"&amp;")"),"---")</f>
        <v>Packaging - transport (29%)</v>
      </c>
      <c r="D13" s="94" t="str">
        <f>IF('Wild process'!E69&gt;$B$1,""&amp;'Wild process'!E52&amp;" ("&amp;TEXT('Wild process'!E69,"0%"&amp;")"),"---")</f>
        <v>Use (16%)</v>
      </c>
      <c r="E13" s="94" t="str">
        <f>IF('Wild process'!F69&gt;$B$1,""&amp;'Wild process'!F52&amp;" ("&amp;TEXT('Wild process'!F69,"0%"&amp;")"),"---")</f>
        <v>Preparation - energy use (5%)</v>
      </c>
      <c r="F13" s="94" t="str">
        <f>IF('Wild process'!G69&gt;$B$1,""&amp;'Wild process'!G52&amp;" ("&amp;TEXT('Wild process'!G69,"0%"&amp;")"),"---")</f>
        <v>---</v>
      </c>
      <c r="G13" s="94" t="str">
        <f>IF('Wild process'!H69&gt;$B$1,""&amp;'Wild process'!H52&amp;" ("&amp;TEXT('Wild process'!H69,"0%"&amp;")"),"---")</f>
        <v>---</v>
      </c>
      <c r="H13" s="94" t="str">
        <f>IF('Wild process'!I69&gt;$B$1,""&amp;'Wild process'!I52&amp;" ("&amp;TEXT('Wild process'!I69,"0%"&amp;")"),"---")</f>
        <v>---</v>
      </c>
      <c r="I13" s="94" t="str">
        <f>IF('Wild process'!J69&gt;$B$1,""&amp;'Wild process'!J52&amp;" ("&amp;TEXT('Wild process'!J69,"0%"&amp;")"),"---")</f>
        <v>---</v>
      </c>
      <c r="J13" s="94" t="str">
        <f>IF('Wild process'!K69&gt;$B$1,""&amp;'Wild process'!K52&amp;" ("&amp;TEXT('Wild process'!K69,"0%"&amp;")"),"---")</f>
        <v>---</v>
      </c>
      <c r="K13" s="94" t="str">
        <f>IF('Wild process'!L69&gt;$B$1,""&amp;'Wild process'!L52&amp;" ("&amp;TEXT('Wild process'!L69,"0%"&amp;")"),"---")</f>
        <v>---</v>
      </c>
      <c r="L13" s="94" t="str">
        <f>IF('Wild process'!M69&gt;$B$1,""&amp;'Wild process'!M52&amp;" ("&amp;TEXT('Wild process'!M69,"0%"&amp;")"),"---")</f>
        <v>---</v>
      </c>
      <c r="M13" s="94" t="str">
        <f>IF('Wild process'!N69&gt;$B$1,""&amp;'Wild process'!N52&amp;" ("&amp;TEXT('Wild process'!N69,"0%"&amp;")"),"---")</f>
        <v>---</v>
      </c>
      <c r="N13" s="94" t="str">
        <f>IF('Wild process'!O69&gt;$B$1,""&amp;'Wild process'!O52&amp;" ("&amp;TEXT('Wild process'!O69,"0%"&amp;")"),"---")</f>
        <v>---</v>
      </c>
      <c r="O13" s="94" t="str">
        <f>IF('Wild process'!P69&gt;$B$1,""&amp;'Wild process'!P52&amp;" ("&amp;TEXT('Wild process'!P69,"0%"&amp;")"),"---")</f>
        <v>---</v>
      </c>
      <c r="P13" s="94" t="str">
        <f>IF('Wild process'!Q69&gt;$B$1,""&amp;'Wild process'!Q52&amp;" ("&amp;TEXT('Wild process'!Q69,"0%"&amp;")"),"---")</f>
        <v>---</v>
      </c>
    </row>
    <row r="14" spans="1:16" s="87" customFormat="1" ht="42" customHeight="1" x14ac:dyDescent="0.35">
      <c r="A14" s="94" t="str">
        <f>'Wild process'!A70</f>
        <v>Ozone depletion</v>
      </c>
      <c r="B14" s="94" t="str">
        <f>IF('Wild process'!C70&gt;$B$1,""&amp;'Wild process'!C53&amp;" ("&amp;TEXT('Wild process'!C70,"0%"&amp;")"),"---")</f>
        <v>Fishing - refrigerant (94%)</v>
      </c>
      <c r="C14" s="94" t="str">
        <f>IF('Wild process'!D70&gt;$B$1,""&amp;'Wild process'!D53&amp;" ("&amp;TEXT('Wild process'!D70,"0%"&amp;")"),"---")</f>
        <v>Use (6%)</v>
      </c>
      <c r="D14" s="94" t="str">
        <f>IF('Wild process'!E70&gt;$B$1,""&amp;'Wild process'!E53&amp;" ("&amp;TEXT('Wild process'!E70,"0%"&amp;")"),"---")</f>
        <v>---</v>
      </c>
      <c r="E14" s="94" t="str">
        <f>IF('Wild process'!F70&gt;$B$1,""&amp;'Wild process'!F53&amp;" ("&amp;TEXT('Wild process'!F70,"0%"&amp;")"),"---")</f>
        <v>---</v>
      </c>
      <c r="F14" s="94" t="str">
        <f>IF('Wild process'!G70&gt;$B$1,""&amp;'Wild process'!G53&amp;" ("&amp;TEXT('Wild process'!G70,"0%"&amp;")"),"---")</f>
        <v>---</v>
      </c>
      <c r="G14" s="94" t="str">
        <f>IF('Wild process'!H70&gt;$B$1,""&amp;'Wild process'!H53&amp;" ("&amp;TEXT('Wild process'!H70,"0%"&amp;")"),"---")</f>
        <v>---</v>
      </c>
      <c r="H14" s="94" t="str">
        <f>IF('Wild process'!I70&gt;$B$1,""&amp;'Wild process'!I53&amp;" ("&amp;TEXT('Wild process'!I70,"0%"&amp;")"),"---")</f>
        <v>---</v>
      </c>
      <c r="I14" s="94" t="str">
        <f>IF('Wild process'!J70&gt;$B$1,""&amp;'Wild process'!J53&amp;" ("&amp;TEXT('Wild process'!J70,"0%"&amp;")"),"---")</f>
        <v>---</v>
      </c>
      <c r="J14" s="94" t="str">
        <f>IF('Wild process'!K70&gt;$B$1,""&amp;'Wild process'!K53&amp;" ("&amp;TEXT('Wild process'!K70,"0%"&amp;")"),"---")</f>
        <v>---</v>
      </c>
      <c r="K14" s="94" t="str">
        <f>IF('Wild process'!L70&gt;$B$1,""&amp;'Wild process'!L53&amp;" ("&amp;TEXT('Wild process'!L70,"0%"&amp;")"),"---")</f>
        <v>---</v>
      </c>
      <c r="L14" s="94" t="str">
        <f>IF('Wild process'!M70&gt;$B$1,""&amp;'Wild process'!M53&amp;" ("&amp;TEXT('Wild process'!M70,"0%"&amp;")"),"---")</f>
        <v>---</v>
      </c>
      <c r="M14" s="94" t="str">
        <f>IF('Wild process'!N70&gt;$B$1,""&amp;'Wild process'!N53&amp;" ("&amp;TEXT('Wild process'!N70,"0%"&amp;")"),"---")</f>
        <v>---</v>
      </c>
      <c r="N14" s="94" t="str">
        <f>IF('Wild process'!O70&gt;$B$1,""&amp;'Wild process'!O53&amp;" ("&amp;TEXT('Wild process'!O70,"0%"&amp;")"),"---")</f>
        <v>---</v>
      </c>
      <c r="O14" s="94" t="str">
        <f>IF('Wild process'!P70&gt;$B$1,""&amp;'Wild process'!P53&amp;" ("&amp;TEXT('Wild process'!P70,"0%"&amp;")"),"---")</f>
        <v>---</v>
      </c>
      <c r="P14" s="94" t="str">
        <f>IF('Wild process'!Q70&gt;$B$1,""&amp;'Wild process'!Q53&amp;" ("&amp;TEXT('Wild process'!Q70,"0%"&amp;")"),"---")</f>
        <v>---</v>
      </c>
    </row>
    <row r="15" spans="1:16" s="87" customFormat="1" ht="42" customHeight="1" x14ac:dyDescent="0.35">
      <c r="A15" s="94" t="str">
        <f>'Wild process'!A71</f>
        <v>Photochemical ozone formation</v>
      </c>
      <c r="B15" s="94" t="str">
        <f>IF('Wild process'!C71&gt;$B$1,""&amp;'Wild process'!C54&amp;" ("&amp;TEXT('Wild process'!C71,"0%"&amp;")"),"---")</f>
        <v>Fishing - fuel use (85%)</v>
      </c>
      <c r="C15" s="94" t="str">
        <f>IF('Wild process'!D71&gt;$B$1,""&amp;'Wild process'!D54&amp;" ("&amp;TEXT('Wild process'!D71,"0%"&amp;")"),"---")</f>
        <v>Preparation - energy use (7%)</v>
      </c>
      <c r="D15" s="94" t="str">
        <f>IF('Wild process'!E71&gt;$B$1,""&amp;'Wild process'!E54&amp;" ("&amp;TEXT('Wild process'!E71,"0%"&amp;")"),"---")</f>
        <v>Packaging - consumer (4%)</v>
      </c>
      <c r="E15" s="94" t="str">
        <f>IF('Wild process'!F71&gt;$B$1,""&amp;'Wild process'!F54&amp;" ("&amp;TEXT('Wild process'!F71,"0%"&amp;")"),"---")</f>
        <v>Use (1%)</v>
      </c>
      <c r="F15" s="94" t="str">
        <f>IF('Wild process'!G71&gt;$B$1,""&amp;'Wild process'!G54&amp;" ("&amp;TEXT('Wild process'!G71,"0%"&amp;")"),"---")</f>
        <v>---</v>
      </c>
      <c r="G15" s="94" t="str">
        <f>IF('Wild process'!H71&gt;$B$1,""&amp;'Wild process'!H54&amp;" ("&amp;TEXT('Wild process'!H71,"0%"&amp;")"),"---")</f>
        <v>---</v>
      </c>
      <c r="H15" s="94" t="str">
        <f>IF('Wild process'!I71&gt;$B$1,""&amp;'Wild process'!I54&amp;" ("&amp;TEXT('Wild process'!I71,"0%"&amp;")"),"---")</f>
        <v>---</v>
      </c>
      <c r="I15" s="94" t="str">
        <f>IF('Wild process'!J71&gt;$B$1,""&amp;'Wild process'!J54&amp;" ("&amp;TEXT('Wild process'!J71,"0%"&amp;")"),"---")</f>
        <v>---</v>
      </c>
      <c r="J15" s="94" t="str">
        <f>IF('Wild process'!K71&gt;$B$1,""&amp;'Wild process'!K54&amp;" ("&amp;TEXT('Wild process'!K71,"0%"&amp;")"),"---")</f>
        <v>---</v>
      </c>
      <c r="K15" s="94" t="str">
        <f>IF('Wild process'!L71&gt;$B$1,""&amp;'Wild process'!L54&amp;" ("&amp;TEXT('Wild process'!L71,"0%"&amp;")"),"---")</f>
        <v>---</v>
      </c>
      <c r="L15" s="94" t="str">
        <f>IF('Wild process'!M71&gt;$B$1,""&amp;'Wild process'!M54&amp;" ("&amp;TEXT('Wild process'!M71,"0%"&amp;")"),"---")</f>
        <v>---</v>
      </c>
      <c r="M15" s="94" t="str">
        <f>IF('Wild process'!N71&gt;$B$1,""&amp;'Wild process'!N54&amp;" ("&amp;TEXT('Wild process'!N71,"0%"&amp;")"),"---")</f>
        <v>---</v>
      </c>
      <c r="N15" s="94" t="str">
        <f>IF('Wild process'!O71&gt;$B$1,""&amp;'Wild process'!O54&amp;" ("&amp;TEXT('Wild process'!O71,"0%"&amp;")"),"---")</f>
        <v>---</v>
      </c>
      <c r="O15" s="94" t="str">
        <f>IF('Wild process'!P71&gt;$B$1,""&amp;'Wild process'!P54&amp;" ("&amp;TEXT('Wild process'!P71,"0%"&amp;")"),"---")</f>
        <v>---</v>
      </c>
      <c r="P15" s="94" t="str">
        <f>IF('Wild process'!Q71&gt;$B$1,""&amp;'Wild process'!Q54&amp;" ("&amp;TEXT('Wild process'!Q71,"0%"&amp;")"),"---")</f>
        <v>---</v>
      </c>
    </row>
    <row r="16" spans="1:16" s="87" customFormat="1" ht="42" customHeight="1" x14ac:dyDescent="0.35">
      <c r="A16" s="94" t="str">
        <f>'Wild process'!A72</f>
        <v>Resource use, fossils</v>
      </c>
      <c r="B16" s="94" t="str">
        <f>IF('Wild process'!C72&gt;$B$1,""&amp;'Wild process'!C55&amp;" ("&amp;TEXT('Wild process'!C72,"0%"&amp;")"),"---")</f>
        <v>Fishing - fuel use (58%)</v>
      </c>
      <c r="C16" s="94" t="str">
        <f>IF('Wild process'!D72&gt;$B$1,""&amp;'Wild process'!D55&amp;" ("&amp;TEXT('Wild process'!D72,"0%"&amp;")"),"---")</f>
        <v>Packaging - consumer (13%)</v>
      </c>
      <c r="D16" s="94" t="str">
        <f>IF('Wild process'!E72&gt;$B$1,""&amp;'Wild process'!E55&amp;" ("&amp;TEXT('Wild process'!E72,"0%"&amp;")"),"---")</f>
        <v>Preparation - energy use (10%)</v>
      </c>
      <c r="E16" s="94" t="str">
        <f>IF('Wild process'!F72&gt;$B$1,""&amp;'Wild process'!F55&amp;" ("&amp;TEXT('Wild process'!F72,"0%"&amp;")"),"---")</f>
        <v>Fish waste handling (5%)</v>
      </c>
      <c r="F16" s="94" t="str">
        <f>IF('Wild process'!G72&gt;$B$1,""&amp;'Wild process'!G55&amp;" ("&amp;TEXT('Wild process'!G72,"0%"&amp;")"),"---")</f>
        <v>Use (4%)</v>
      </c>
      <c r="G16" s="94" t="str">
        <f>IF('Wild process'!H72&gt;$B$1,""&amp;'Wild process'!H55&amp;" ("&amp;TEXT('Wild process'!H72,"0%"&amp;")"),"---")</f>
        <v>Preparation - tretament of byproducts to ensilage (3%)</v>
      </c>
      <c r="H16" s="94" t="str">
        <f>IF('Wild process'!I72&gt;$B$1,""&amp;'Wild process'!I55&amp;" ("&amp;TEXT('Wild process'!I72,"0%"&amp;")"),"---")</f>
        <v>Packaging - transport (2%)</v>
      </c>
      <c r="I16" s="94" t="str">
        <f>IF('Wild process'!J72&gt;$B$1,""&amp;'Wild process'!J55&amp;" ("&amp;TEXT('Wild process'!J72,"0%"&amp;")"),"---")</f>
        <v>Storing (2%)</v>
      </c>
      <c r="J16" s="94" t="str">
        <f>IF('Wild process'!K72&gt;$B$1,""&amp;'Wild process'!K55&amp;" ("&amp;TEXT('Wild process'!K72,"0%"&amp;")"),"---")</f>
        <v>Fishing - vessel construction (2%)</v>
      </c>
      <c r="K16" s="94" t="str">
        <f>IF('Wild process'!L72&gt;$B$1,""&amp;'Wild process'!L55&amp;" ("&amp;TEXT('Wild process'!L72,"0%"&amp;")"),"---")</f>
        <v>---</v>
      </c>
      <c r="L16" s="94" t="str">
        <f>IF('Wild process'!M72&gt;$B$1,""&amp;'Wild process'!M55&amp;" ("&amp;TEXT('Wild process'!M72,"0%"&amp;")"),"---")</f>
        <v>---</v>
      </c>
      <c r="M16" s="94" t="str">
        <f>IF('Wild process'!N72&gt;$B$1,""&amp;'Wild process'!N55&amp;" ("&amp;TEXT('Wild process'!N72,"0%"&amp;")"),"---")</f>
        <v>---</v>
      </c>
      <c r="N16" s="94" t="str">
        <f>IF('Wild process'!O72&gt;$B$1,""&amp;'Wild process'!O55&amp;" ("&amp;TEXT('Wild process'!O72,"0%"&amp;")"),"---")</f>
        <v>---</v>
      </c>
      <c r="O16" s="94" t="str">
        <f>IF('Wild process'!P72&gt;$B$1,""&amp;'Wild process'!P55&amp;" ("&amp;TEXT('Wild process'!P72,"0%"&amp;")"),"---")</f>
        <v>---</v>
      </c>
      <c r="P16" s="94" t="str">
        <f>IF('Wild process'!Q72&gt;$B$1,""&amp;'Wild process'!Q55&amp;" ("&amp;TEXT('Wild process'!Q72,"0%"&amp;")"),"---")</f>
        <v>---</v>
      </c>
    </row>
    <row r="17" spans="1:16" s="87" customFormat="1" ht="42" customHeight="1" x14ac:dyDescent="0.35">
      <c r="A17" s="94" t="str">
        <f>'Wild process'!A73</f>
        <v>Resource use, minerals and metals</v>
      </c>
      <c r="B17" s="94" t="str">
        <f>IF('Wild process'!C73&gt;$B$1,""&amp;'Wild process'!C56&amp;" ("&amp;TEXT('Wild process'!C73,"0%"&amp;")"),"---")</f>
        <v>Fishing - gear construction (15%)</v>
      </c>
      <c r="C17" s="94" t="str">
        <f>IF('Wild process'!D73&gt;$B$1,""&amp;'Wild process'!D56&amp;" ("&amp;TEXT('Wild process'!D73,"0%"&amp;")"),"---")</f>
        <v>Fishing - vessel construction (15%)</v>
      </c>
      <c r="D17" s="94" t="str">
        <f>IF('Wild process'!E73&gt;$B$1,""&amp;'Wild process'!E56&amp;" ("&amp;TEXT('Wild process'!E73,"0%"&amp;")"),"---")</f>
        <v>Fishing - fuel use (14%)</v>
      </c>
      <c r="E17" s="94" t="str">
        <f>IF('Wild process'!F73&gt;$B$1,""&amp;'Wild process'!F56&amp;" ("&amp;TEXT('Wild process'!F73,"0%"&amp;")"),"---")</f>
        <v>Preparation - tretament of byproducts to ensilage (13%)</v>
      </c>
      <c r="F17" s="94" t="str">
        <f>IF('Wild process'!G73&gt;$B$1,""&amp;'Wild process'!G56&amp;" ("&amp;TEXT('Wild process'!G73,"0%"&amp;")"),"---")</f>
        <v>Use (13%)</v>
      </c>
      <c r="G17" s="94" t="str">
        <f>IF('Wild process'!H73&gt;$B$1,""&amp;'Wild process'!H56&amp;" ("&amp;TEXT('Wild process'!H73,"0%"&amp;")"),"---")</f>
        <v>Fishing - antifouling (11%)</v>
      </c>
      <c r="H17" s="94" t="str">
        <f>IF('Wild process'!I73&gt;$B$1,""&amp;'Wild process'!I56&amp;" ("&amp;TEXT('Wild process'!I73,"0%"&amp;")"),"---")</f>
        <v>Packaging - consumer (5%)</v>
      </c>
      <c r="I17" s="94" t="str">
        <f>IF('Wild process'!J73&gt;$B$1,""&amp;'Wild process'!J56&amp;" ("&amp;TEXT('Wild process'!J73,"0%"&amp;")"),"---")</f>
        <v>Preparation - energy use (4%)</v>
      </c>
      <c r="J17" s="94" t="str">
        <f>IF('Wild process'!K73&gt;$B$1,""&amp;'Wild process'!K56&amp;" ("&amp;TEXT('Wild process'!K73,"0%"&amp;")"),"---")</f>
        <v>Preparation - other (3%)</v>
      </c>
      <c r="K17" s="94" t="str">
        <f>IF('Wild process'!L73&gt;$B$1,""&amp;'Wild process'!L56&amp;" ("&amp;TEXT('Wild process'!L73,"0%"&amp;")"),"---")</f>
        <v>Packaging - transport (3%)</v>
      </c>
      <c r="L17" s="94" t="str">
        <f>IF('Wild process'!M73&gt;$B$1,""&amp;'Wild process'!M56&amp;" ("&amp;TEXT('Wild process'!M73,"0%"&amp;")"),"---")</f>
        <v>Fish waste handling (2%)</v>
      </c>
      <c r="M17" s="94" t="str">
        <f>IF('Wild process'!N73&gt;$B$1,""&amp;'Wild process'!N56&amp;" ("&amp;TEXT('Wild process'!N73,"0%"&amp;")"),"---")</f>
        <v>Storing (1%)</v>
      </c>
      <c r="N17" s="94" t="str">
        <f>IF('Wild process'!O73&gt;$B$1,""&amp;'Wild process'!O56&amp;" ("&amp;TEXT('Wild process'!O73,"0%"&amp;")"),"---")</f>
        <v>---</v>
      </c>
      <c r="O17" s="94" t="str">
        <f>IF('Wild process'!P73&gt;$B$1,""&amp;'Wild process'!P56&amp;" ("&amp;TEXT('Wild process'!P73,"0%"&amp;")"),"---")</f>
        <v>---</v>
      </c>
      <c r="P17" s="94" t="str">
        <f>IF('Wild process'!Q73&gt;$B$1,""&amp;'Wild process'!Q56&amp;" ("&amp;TEXT('Wild process'!Q73,"0%"&amp;")"),"---")</f>
        <v>---</v>
      </c>
    </row>
    <row r="18" spans="1:16" s="87" customFormat="1" ht="42" customHeight="1" x14ac:dyDescent="0.35">
      <c r="A18" s="94" t="str">
        <f>'Wild process'!A74</f>
        <v>Water use</v>
      </c>
      <c r="B18" s="94" t="str">
        <f>IF('Wild process'!C74&gt;$B$1,""&amp;'Wild process'!C57&amp;" ("&amp;TEXT('Wild process'!C74,"0%"&amp;")"),"---")</f>
        <v>Preparation - other (43%)</v>
      </c>
      <c r="C18" s="94" t="str">
        <f>IF('Wild process'!D74&gt;$B$1,""&amp;'Wild process'!D57&amp;" ("&amp;TEXT('Wild process'!D74,"0%"&amp;")"),"---")</f>
        <v>Fishing - fuel use (13%)</v>
      </c>
      <c r="D18" s="94" t="str">
        <f>IF('Wild process'!E74&gt;$B$1,""&amp;'Wild process'!E57&amp;" ("&amp;TEXT('Wild process'!E74,"0%"&amp;")"),"---")</f>
        <v>Packaging - consumer (13%)</v>
      </c>
      <c r="E18" s="94" t="str">
        <f>IF('Wild process'!F74&gt;$B$1,""&amp;'Wild process'!F57&amp;" ("&amp;TEXT('Wild process'!F74,"0%"&amp;")"),"---")</f>
        <v>Use (10%)</v>
      </c>
      <c r="F18" s="94" t="str">
        <f>IF('Wild process'!G74&gt;$B$1,""&amp;'Wild process'!G57&amp;" ("&amp;TEXT('Wild process'!G74,"0%"&amp;")"),"---")</f>
        <v>Preparation - energy use (7%)</v>
      </c>
      <c r="G18" s="94" t="str">
        <f>IF('Wild process'!H74&gt;$B$1,""&amp;'Wild process'!H57&amp;" ("&amp;TEXT('Wild process'!H74,"0%"&amp;")"),"---")</f>
        <v>Preparation - tretament of byproducts to ensilage (6%)</v>
      </c>
      <c r="H18" s="94" t="str">
        <f>IF('Wild process'!I74&gt;$B$1,""&amp;'Wild process'!I57&amp;" ("&amp;TEXT('Wild process'!I74,"0%"&amp;")"),"---")</f>
        <v>Fish waste handling (4%)</v>
      </c>
      <c r="I18" s="94" t="str">
        <f>IF('Wild process'!J74&gt;$B$1,""&amp;'Wild process'!J57&amp;" ("&amp;TEXT('Wild process'!J74,"0%"&amp;")"),"---")</f>
        <v>Packaging - transport (2%)</v>
      </c>
      <c r="J18" s="94" t="str">
        <f>IF('Wild process'!K74&gt;$B$1,""&amp;'Wild process'!K57&amp;" ("&amp;TEXT('Wild process'!K74,"0%"&amp;")"),"---")</f>
        <v>Storing (2%)</v>
      </c>
      <c r="K18" s="94" t="str">
        <f>IF('Wild process'!L74&gt;$B$1,""&amp;'Wild process'!L57&amp;" ("&amp;TEXT('Wild process'!L74,"0%"&amp;")"),"---")</f>
        <v>---</v>
      </c>
      <c r="L18" s="94" t="str">
        <f>IF('Wild process'!M74&gt;$B$1,""&amp;'Wild process'!M57&amp;" ("&amp;TEXT('Wild process'!M74,"0%"&amp;")"),"---")</f>
        <v>---</v>
      </c>
      <c r="M18" s="94" t="str">
        <f>IF('Wild process'!N74&gt;$B$1,""&amp;'Wild process'!N57&amp;" ("&amp;TEXT('Wild process'!N74,"0%"&amp;")"),"---")</f>
        <v>---</v>
      </c>
      <c r="N18" s="94" t="str">
        <f>IF('Wild process'!O74&gt;$B$1,""&amp;'Wild process'!O57&amp;" ("&amp;TEXT('Wild process'!O74,"0%"&amp;")"),"---")</f>
        <v>---</v>
      </c>
      <c r="O18" s="94" t="str">
        <f>IF('Wild process'!P74&gt;$B$1,""&amp;'Wild process'!P57&amp;" ("&amp;TEXT('Wild process'!P74,"0%"&amp;")"),"---")</f>
        <v>---</v>
      </c>
      <c r="P18" s="94" t="str">
        <f>IF('Wild process'!Q74&gt;$B$1,""&amp;'Wild process'!Q57&amp;" ("&amp;TEXT('Wild process'!Q74,"0%"&amp;")"),"---")</f>
        <v>---</v>
      </c>
    </row>
  </sheetData>
  <mergeCells count="1">
    <mergeCell ref="B2:N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E94D-3F2A-4397-A79A-4176446526E6}">
  <sheetPr>
    <tabColor theme="6"/>
  </sheetPr>
  <dimension ref="A4:AK86"/>
  <sheetViews>
    <sheetView workbookViewId="0">
      <selection activeCell="B28" sqref="B28"/>
    </sheetView>
  </sheetViews>
  <sheetFormatPr baseColWidth="10" defaultColWidth="9" defaultRowHeight="12.9" x14ac:dyDescent="0.35"/>
  <cols>
    <col min="1" max="1" width="53.36328125" customWidth="1"/>
    <col min="2" max="2" width="22.81640625" customWidth="1"/>
    <col min="3" max="3" width="35.81640625" customWidth="1"/>
    <col min="4" max="4" width="16.6328125" customWidth="1"/>
    <col min="5" max="5" width="15.36328125" customWidth="1"/>
    <col min="6" max="6" width="21.36328125" customWidth="1"/>
    <col min="7" max="7" width="18.81640625" customWidth="1"/>
    <col min="8" max="8" width="34.6328125" customWidth="1"/>
    <col min="9" max="9" width="21.6328125" customWidth="1"/>
    <col min="12" max="12" width="13.36328125" customWidth="1"/>
    <col min="13" max="13" width="18.81640625" customWidth="1"/>
  </cols>
  <sheetData>
    <row r="4" spans="1:4" ht="28.5" customHeight="1" x14ac:dyDescent="0.35">
      <c r="A4" s="44" t="s">
        <v>169</v>
      </c>
      <c r="B4" s="45" t="s">
        <v>16</v>
      </c>
      <c r="C4" s="67" t="s">
        <v>17</v>
      </c>
      <c r="D4" s="43" t="s">
        <v>18</v>
      </c>
    </row>
    <row r="5" spans="1:4" x14ac:dyDescent="0.35">
      <c r="A5" s="9" t="str">
        <f>_xlfn.XLOOKUP(LARGE($C$37:$C$53,$D5),$C$37:$C$53,$A$37:$A$53,"NA",0,1)</f>
        <v>Ecotoxicity, freshwater</v>
      </c>
      <c r="B5" s="113">
        <f>C5/SUM($C$37:$C$52)</f>
        <v>0.22976060876569676</v>
      </c>
      <c r="C5" s="66">
        <f>_xlfn.XLOOKUP(LARGE($C$37:$C$54,$D5),$C$37:$C$54,$C$37:$C$54,"NA",0,1)</f>
        <v>0.56878980000000001</v>
      </c>
      <c r="D5" s="42">
        <v>1</v>
      </c>
    </row>
    <row r="6" spans="1:4" x14ac:dyDescent="0.35">
      <c r="A6" s="9" t="str">
        <f t="shared" ref="A6:A13" si="0">_xlfn.XLOOKUP(LARGE($C$37:$C$53,$D6),$C$37:$C$53,$A$37:$A$53,"NA",0,1)</f>
        <v>Climate change</v>
      </c>
      <c r="B6" s="113">
        <f t="shared" ref="B6:B13" si="1">C6/SUM($C$37:$C$52)</f>
        <v>0.21878018145000847</v>
      </c>
      <c r="C6" s="66">
        <f t="shared" ref="C6:C13" si="2">_xlfn.XLOOKUP(LARGE($C$37:$C$54,$D6),$C$37:$C$54,$C$37:$C$54,"NA",0,1)</f>
        <v>0.54160691999999999</v>
      </c>
      <c r="D6" s="42">
        <v>2</v>
      </c>
    </row>
    <row r="7" spans="1:4" x14ac:dyDescent="0.35">
      <c r="A7" s="9" t="str">
        <f t="shared" si="0"/>
        <v>Eutrophication, marine</v>
      </c>
      <c r="B7" s="113">
        <f t="shared" si="1"/>
        <v>0.19970322964068163</v>
      </c>
      <c r="C7" s="66">
        <f t="shared" si="2"/>
        <v>0.49438048000000001</v>
      </c>
      <c r="D7" s="42">
        <v>3</v>
      </c>
    </row>
    <row r="8" spans="1:4" x14ac:dyDescent="0.35">
      <c r="A8" s="9" t="str">
        <f t="shared" si="0"/>
        <v>Resource use, fossils</v>
      </c>
      <c r="B8" s="113">
        <f t="shared" si="1"/>
        <v>8.5417086021312788E-2</v>
      </c>
      <c r="C8" s="66">
        <f>_xlfn.XLOOKUP(LARGE($C$37:$C$54,$D8),$C$37:$C$54,$C$37:$C$54,"NA",0,1)</f>
        <v>0.21145647000000001</v>
      </c>
      <c r="D8" s="42">
        <v>4</v>
      </c>
    </row>
    <row r="9" spans="1:4" x14ac:dyDescent="0.35">
      <c r="A9" s="9" t="str">
        <f t="shared" si="0"/>
        <v>Particulate Matter</v>
      </c>
      <c r="B9" s="113">
        <f t="shared" si="1"/>
        <v>6.2375286902829258E-2</v>
      </c>
      <c r="C9" s="66">
        <f t="shared" si="2"/>
        <v>0.15441474999999999</v>
      </c>
      <c r="D9" s="42">
        <v>5</v>
      </c>
    </row>
    <row r="10" spans="1:4" x14ac:dyDescent="0.35">
      <c r="A10" s="9" t="str">
        <f t="shared" si="0"/>
        <v>Land use</v>
      </c>
      <c r="B10" s="113">
        <f t="shared" si="1"/>
        <v>4.2510683990360017E-2</v>
      </c>
      <c r="C10" s="66">
        <f t="shared" si="2"/>
        <v>0.10523842</v>
      </c>
      <c r="D10" s="42">
        <v>6</v>
      </c>
    </row>
    <row r="11" spans="1:4" x14ac:dyDescent="0.35">
      <c r="A11" s="9" t="str">
        <f t="shared" si="0"/>
        <v>Acidification</v>
      </c>
      <c r="B11" s="113">
        <f t="shared" si="1"/>
        <v>3.5938700178907323E-2</v>
      </c>
      <c r="C11" s="66">
        <f t="shared" si="2"/>
        <v>8.8968975999999991E-2</v>
      </c>
      <c r="D11" s="42">
        <v>7</v>
      </c>
    </row>
    <row r="12" spans="1:4" x14ac:dyDescent="0.35">
      <c r="A12" s="9" t="str">
        <f t="shared" si="0"/>
        <v>Eutrophication, terrestrial</v>
      </c>
      <c r="B12" s="113">
        <f t="shared" si="1"/>
        <v>2.6256094572462977E-2</v>
      </c>
      <c r="C12" s="66">
        <f t="shared" si="2"/>
        <v>6.4998951999999999E-2</v>
      </c>
      <c r="D12" s="42">
        <v>8</v>
      </c>
    </row>
    <row r="13" spans="1:4" x14ac:dyDescent="0.35">
      <c r="A13" s="9" t="str">
        <f t="shared" si="0"/>
        <v>Photochemical ozone formation</v>
      </c>
      <c r="B13" s="113">
        <f t="shared" si="1"/>
        <v>2.4987154225025329E-2</v>
      </c>
      <c r="C13" s="66">
        <f t="shared" si="2"/>
        <v>6.1857594000000002E-2</v>
      </c>
      <c r="D13" s="42">
        <v>9</v>
      </c>
    </row>
    <row r="14" spans="1:4" ht="25.75" x14ac:dyDescent="0.35">
      <c r="A14" s="73" t="s">
        <v>19</v>
      </c>
      <c r="B14" s="113">
        <f>SUM(B5:B9)</f>
        <v>0.79603639278052896</v>
      </c>
      <c r="C14" s="3"/>
      <c r="D14" s="1"/>
    </row>
    <row r="15" spans="1:4" x14ac:dyDescent="0.35">
      <c r="B15" s="7"/>
    </row>
    <row r="19" spans="1:1" s="82" customFormat="1" x14ac:dyDescent="0.35">
      <c r="A19" s="176" t="s">
        <v>170</v>
      </c>
    </row>
    <row r="35" spans="1:37" x14ac:dyDescent="0.35">
      <c r="A35" t="s">
        <v>41</v>
      </c>
      <c r="B35" t="s">
        <v>44</v>
      </c>
      <c r="C35" s="147" t="s">
        <v>45</v>
      </c>
      <c r="D35" s="146" t="s">
        <v>171</v>
      </c>
      <c r="E35" s="146" t="s">
        <v>46</v>
      </c>
      <c r="F35" s="146" t="s">
        <v>47</v>
      </c>
      <c r="G35" s="146" t="s">
        <v>172</v>
      </c>
      <c r="I35" s="52"/>
      <c r="J35" s="52"/>
      <c r="K35" s="52"/>
      <c r="L35" s="52"/>
      <c r="N35" s="52"/>
      <c r="P35" s="52"/>
      <c r="R35" s="52"/>
      <c r="S35" s="52"/>
      <c r="T35" s="52"/>
      <c r="V35" s="52"/>
      <c r="W35" s="52"/>
      <c r="Y35" s="52"/>
      <c r="AA35" s="52"/>
      <c r="AB35" s="52"/>
      <c r="AC35" s="52"/>
      <c r="AD35" s="52"/>
      <c r="AE35" s="52"/>
      <c r="AF35" s="52"/>
      <c r="AG35" s="52"/>
      <c r="AH35" s="52"/>
      <c r="AI35" s="52"/>
      <c r="AJ35" s="52"/>
      <c r="AK35" s="52"/>
    </row>
    <row r="36" spans="1:37" x14ac:dyDescent="0.35">
      <c r="A36" t="s">
        <v>45</v>
      </c>
      <c r="B36" t="s">
        <v>17</v>
      </c>
      <c r="C36" s="232">
        <f>C70*1000</f>
        <v>2.4755758000000001</v>
      </c>
      <c r="D36" s="146">
        <f t="shared" ref="D36:G36" si="3">D70*1000</f>
        <v>1.5822908</v>
      </c>
      <c r="E36" s="146">
        <f>E70*1000</f>
        <v>0.85847761999999994</v>
      </c>
      <c r="F36" s="146">
        <f t="shared" si="3"/>
        <v>4.2531979999999997E-2</v>
      </c>
      <c r="G36" s="146">
        <f t="shared" si="3"/>
        <v>-7.7246180999999995E-3</v>
      </c>
      <c r="I36" s="52"/>
      <c r="J36" s="52"/>
      <c r="K36" s="52"/>
      <c r="L36" s="52"/>
      <c r="N36" s="52"/>
      <c r="P36" s="52"/>
      <c r="Q36" s="52"/>
      <c r="R36" s="52"/>
      <c r="T36" s="52"/>
      <c r="V36" s="52"/>
      <c r="W36" s="52"/>
      <c r="Y36" s="52"/>
      <c r="AA36" s="52"/>
      <c r="AB36" s="52"/>
      <c r="AC36" s="52"/>
      <c r="AD36" s="52"/>
      <c r="AE36" s="52"/>
      <c r="AF36" s="52"/>
      <c r="AH36" s="52"/>
      <c r="AI36" s="52"/>
      <c r="AJ36" s="52"/>
      <c r="AK36" s="52"/>
    </row>
    <row r="37" spans="1:37" x14ac:dyDescent="0.35">
      <c r="A37" s="75" t="s">
        <v>49</v>
      </c>
      <c r="B37" t="s">
        <v>17</v>
      </c>
      <c r="C37" s="232">
        <f t="shared" ref="C37:G37" si="4">C71*1000</f>
        <v>8.8968975999999991E-2</v>
      </c>
      <c r="D37" s="146">
        <f t="shared" si="4"/>
        <v>6.2843666000000006E-2</v>
      </c>
      <c r="E37" s="146">
        <f t="shared" si="4"/>
        <v>2.5545925000000001E-2</v>
      </c>
      <c r="F37" s="146">
        <f t="shared" si="4"/>
        <v>1.182261E-3</v>
      </c>
      <c r="G37" s="146">
        <f t="shared" si="4"/>
        <v>-6.0287664000000006E-4</v>
      </c>
      <c r="I37" s="52"/>
      <c r="J37" s="52"/>
      <c r="K37" s="52"/>
      <c r="L37" s="52"/>
      <c r="N37" s="52"/>
      <c r="P37" s="52"/>
      <c r="R37" s="52"/>
      <c r="S37" s="52"/>
      <c r="U37" s="52"/>
      <c r="V37" s="52"/>
      <c r="W37" s="52"/>
      <c r="X37" s="52"/>
      <c r="Y37" s="52"/>
      <c r="AA37" s="52"/>
      <c r="AB37" s="52"/>
      <c r="AC37" s="52"/>
      <c r="AD37" s="52"/>
      <c r="AE37" s="52"/>
      <c r="AF37" s="52"/>
      <c r="AH37" s="52"/>
      <c r="AI37" s="52"/>
      <c r="AK37" s="52"/>
    </row>
    <row r="38" spans="1:37" x14ac:dyDescent="0.35">
      <c r="A38" t="s">
        <v>50</v>
      </c>
      <c r="B38" t="s">
        <v>17</v>
      </c>
      <c r="C38" s="232">
        <f t="shared" ref="C38:G38" si="5">C72*1000</f>
        <v>0.54160691999999999</v>
      </c>
      <c r="D38" s="146">
        <f t="shared" si="5"/>
        <v>0.39440798999999999</v>
      </c>
      <c r="E38" s="146">
        <f t="shared" si="5"/>
        <v>0.12522475</v>
      </c>
      <c r="F38" s="146">
        <f t="shared" si="5"/>
        <v>2.0756808999999998E-2</v>
      </c>
      <c r="G38" s="146">
        <f t="shared" si="5"/>
        <v>1.2173793000000001E-3</v>
      </c>
      <c r="I38" s="52"/>
      <c r="J38" s="52"/>
      <c r="K38" s="52"/>
      <c r="L38" s="52"/>
      <c r="N38" s="52"/>
      <c r="P38" s="52"/>
      <c r="R38" s="52"/>
      <c r="S38" s="52"/>
      <c r="V38" s="52"/>
      <c r="W38" s="52"/>
      <c r="Y38" s="52"/>
      <c r="AA38" s="52"/>
      <c r="AB38" s="52"/>
      <c r="AC38" s="52"/>
      <c r="AD38" s="52"/>
      <c r="AE38" s="52"/>
      <c r="AF38" s="52"/>
      <c r="AG38" s="52"/>
      <c r="AH38" s="52"/>
      <c r="AI38" s="52"/>
      <c r="AJ38" s="52"/>
      <c r="AK38" s="52"/>
    </row>
    <row r="39" spans="1:37" x14ac:dyDescent="0.35">
      <c r="A39" t="s">
        <v>51</v>
      </c>
      <c r="B39" t="s">
        <v>17</v>
      </c>
      <c r="C39" s="232">
        <f t="shared" ref="C39:G39" si="6">C73*1000</f>
        <v>0.56878980000000001</v>
      </c>
      <c r="D39" s="146">
        <f t="shared" si="6"/>
        <v>0.55139203999999997</v>
      </c>
      <c r="E39" s="146">
        <f t="shared" si="6"/>
        <v>1.4192125E-2</v>
      </c>
      <c r="F39" s="146">
        <f t="shared" si="6"/>
        <v>3.1746329E-3</v>
      </c>
      <c r="G39" s="146">
        <f t="shared" si="6"/>
        <v>3.1001313E-5</v>
      </c>
      <c r="I39" s="52"/>
      <c r="J39" s="52"/>
      <c r="L39" s="52"/>
      <c r="N39" s="52"/>
      <c r="P39" s="52"/>
      <c r="R39" s="52"/>
      <c r="S39" s="52"/>
      <c r="V39" s="52"/>
      <c r="W39" s="52"/>
      <c r="AA39" s="52"/>
      <c r="AB39" s="52"/>
      <c r="AC39" s="52"/>
      <c r="AD39" s="52"/>
      <c r="AE39" s="52"/>
      <c r="AF39" s="52"/>
      <c r="AG39" s="52"/>
      <c r="AH39" s="52"/>
      <c r="AI39" s="52"/>
      <c r="AJ39" s="52"/>
      <c r="AK39" s="52"/>
    </row>
    <row r="40" spans="1:37" x14ac:dyDescent="0.35">
      <c r="A40" t="s">
        <v>52</v>
      </c>
      <c r="B40" t="s">
        <v>17</v>
      </c>
      <c r="C40" s="232">
        <f t="shared" ref="C40:G40" si="7">C74*1000</f>
        <v>0.15441474999999999</v>
      </c>
      <c r="D40" s="146">
        <f t="shared" si="7"/>
        <v>9.6510312000000001E-2</v>
      </c>
      <c r="E40" s="146">
        <f t="shared" si="7"/>
        <v>5.6972731000000006E-2</v>
      </c>
      <c r="F40" s="146">
        <f t="shared" si="7"/>
        <v>1.8036491999999999E-3</v>
      </c>
      <c r="G40" s="146">
        <f t="shared" si="7"/>
        <v>-8.7193763000000001E-4</v>
      </c>
      <c r="I40" s="52"/>
      <c r="J40" s="52"/>
      <c r="K40" s="52"/>
      <c r="L40" s="52"/>
      <c r="N40" s="52"/>
      <c r="P40" s="52"/>
      <c r="Q40" s="52"/>
      <c r="R40" s="52"/>
      <c r="S40" s="52"/>
      <c r="T40" s="52"/>
      <c r="V40" s="52"/>
      <c r="W40" s="52"/>
      <c r="Y40" s="52"/>
      <c r="AA40" s="52"/>
      <c r="AB40" s="52"/>
      <c r="AC40" s="52"/>
      <c r="AD40" s="52"/>
      <c r="AE40" s="52"/>
      <c r="AF40" s="52"/>
      <c r="AG40" s="52"/>
      <c r="AH40" s="52"/>
      <c r="AI40" s="52"/>
      <c r="AJ40" s="52"/>
      <c r="AK40" s="52"/>
    </row>
    <row r="41" spans="1:37" x14ac:dyDescent="0.35">
      <c r="A41" t="s">
        <v>53</v>
      </c>
      <c r="B41" t="s">
        <v>17</v>
      </c>
      <c r="C41" s="232">
        <f t="shared" ref="C41:G41" si="8">C75*1000</f>
        <v>0.49438048000000001</v>
      </c>
      <c r="D41" s="146">
        <f t="shared" si="8"/>
        <v>8.4733072999999992E-2</v>
      </c>
      <c r="E41" s="146">
        <f t="shared" si="8"/>
        <v>0.40838997000000005</v>
      </c>
      <c r="F41" s="146">
        <f t="shared" si="8"/>
        <v>9.8860161000000014E-4</v>
      </c>
      <c r="G41" s="146">
        <f t="shared" si="8"/>
        <v>2.6883106000000001E-4</v>
      </c>
      <c r="I41" s="52"/>
      <c r="J41" s="52"/>
      <c r="K41" s="52"/>
      <c r="L41" s="52"/>
      <c r="N41" s="52"/>
      <c r="P41" s="52"/>
      <c r="R41" s="52"/>
      <c r="S41" s="52"/>
      <c r="V41" s="52"/>
      <c r="W41" s="52"/>
      <c r="Y41" s="52"/>
      <c r="AA41" s="52"/>
      <c r="AB41" s="52"/>
      <c r="AC41" s="52"/>
      <c r="AD41" s="52"/>
      <c r="AE41" s="52"/>
      <c r="AF41" s="52"/>
      <c r="AG41" s="52"/>
      <c r="AH41" s="52"/>
      <c r="AI41" s="52"/>
      <c r="AJ41" s="52"/>
      <c r="AK41" s="52"/>
    </row>
    <row r="42" spans="1:37" x14ac:dyDescent="0.35">
      <c r="A42" t="s">
        <v>54</v>
      </c>
      <c r="B42" t="s">
        <v>17</v>
      </c>
      <c r="C42" s="232">
        <f t="shared" ref="C42:G42" si="9">C76*1000</f>
        <v>3.1656283E-2</v>
      </c>
      <c r="D42" s="146">
        <f t="shared" si="9"/>
        <v>2.9710403E-2</v>
      </c>
      <c r="E42" s="146">
        <f t="shared" si="9"/>
        <v>1.1567241000000001E-3</v>
      </c>
      <c r="F42" s="146">
        <f t="shared" si="9"/>
        <v>1.8577754000000002E-4</v>
      </c>
      <c r="G42" s="146">
        <f t="shared" si="9"/>
        <v>6.0337854000000002E-4</v>
      </c>
      <c r="I42" s="52"/>
      <c r="J42" s="52"/>
      <c r="K42" s="52"/>
      <c r="L42" s="52"/>
      <c r="N42" s="52"/>
      <c r="P42" s="52"/>
      <c r="Q42" s="52"/>
      <c r="R42" s="52"/>
      <c r="S42" s="52"/>
      <c r="T42" s="52"/>
      <c r="U42" s="52"/>
      <c r="V42" s="52"/>
      <c r="W42" s="52"/>
      <c r="Y42" s="52"/>
      <c r="AA42" s="52"/>
      <c r="AB42" s="52"/>
      <c r="AC42" s="52"/>
      <c r="AD42" s="52"/>
      <c r="AE42" s="52"/>
      <c r="AF42" s="52"/>
      <c r="AG42" s="52"/>
      <c r="AH42" s="52"/>
      <c r="AI42" s="52"/>
      <c r="AJ42" s="52"/>
      <c r="AK42" s="52"/>
    </row>
    <row r="43" spans="1:37" x14ac:dyDescent="0.35">
      <c r="A43" t="s">
        <v>55</v>
      </c>
      <c r="B43" t="s">
        <v>17</v>
      </c>
      <c r="C43" s="232">
        <f t="shared" ref="C43:G43" si="10">C77*1000</f>
        <v>6.4998951999999999E-2</v>
      </c>
      <c r="D43" s="146">
        <f t="shared" si="10"/>
        <v>4.6428879999999999E-2</v>
      </c>
      <c r="E43" s="146">
        <f t="shared" si="10"/>
        <v>1.7940510999999999E-2</v>
      </c>
      <c r="F43" s="146">
        <f t="shared" si="10"/>
        <v>6.7582345000000003E-4</v>
      </c>
      <c r="G43" s="146">
        <f t="shared" si="10"/>
        <v>-4.6262683E-5</v>
      </c>
      <c r="I43" s="52"/>
      <c r="J43" s="52"/>
      <c r="K43" s="52"/>
      <c r="L43" s="52"/>
      <c r="N43" s="52"/>
      <c r="P43" s="52"/>
      <c r="Q43" s="52"/>
      <c r="R43" s="52"/>
      <c r="S43" s="52"/>
      <c r="T43" s="52"/>
      <c r="V43" s="52"/>
      <c r="W43" s="52"/>
      <c r="X43" s="52"/>
      <c r="Y43" s="52"/>
      <c r="AA43" s="52"/>
      <c r="AB43" s="52"/>
      <c r="AC43" s="52"/>
      <c r="AD43" s="52"/>
      <c r="AE43" s="52"/>
      <c r="AF43" s="52"/>
      <c r="AG43" s="52"/>
      <c r="AH43" s="52"/>
      <c r="AI43" s="52"/>
      <c r="AJ43" s="52"/>
      <c r="AK43" s="52"/>
    </row>
    <row r="44" spans="1:37" x14ac:dyDescent="0.35">
      <c r="A44" t="s">
        <v>56</v>
      </c>
      <c r="B44" t="s">
        <v>17</v>
      </c>
      <c r="C44" s="232">
        <f t="shared" ref="C44:G44" si="11">C78*1000</f>
        <v>1.2572155999999999E-2</v>
      </c>
      <c r="D44" s="146">
        <f t="shared" si="11"/>
        <v>4.0912873000000004E-3</v>
      </c>
      <c r="E44" s="146">
        <f t="shared" si="11"/>
        <v>8.3929879999999988E-3</v>
      </c>
      <c r="F44" s="146">
        <f t="shared" si="11"/>
        <v>1.0542472E-4</v>
      </c>
      <c r="G44" s="146">
        <f t="shared" si="11"/>
        <v>-1.7544024999999998E-5</v>
      </c>
      <c r="I44" s="52"/>
      <c r="J44" s="52"/>
      <c r="K44" s="52"/>
      <c r="L44" s="52"/>
      <c r="N44" s="52"/>
      <c r="O44" s="52"/>
      <c r="P44" s="52"/>
      <c r="Q44" s="52"/>
      <c r="R44" s="52"/>
      <c r="S44" s="52"/>
      <c r="T44" s="52"/>
      <c r="V44" s="52"/>
      <c r="W44" s="52"/>
      <c r="Y44" s="52"/>
      <c r="Z44" s="52"/>
      <c r="AA44" s="52"/>
      <c r="AB44" s="52"/>
      <c r="AC44" s="52"/>
      <c r="AD44" s="52"/>
      <c r="AE44" s="52"/>
      <c r="AF44" s="52"/>
      <c r="AG44" s="52"/>
      <c r="AH44" s="52"/>
      <c r="AI44" s="52"/>
      <c r="AJ44" s="52"/>
      <c r="AK44" s="52"/>
    </row>
    <row r="45" spans="1:37" x14ac:dyDescent="0.35">
      <c r="A45" t="s">
        <v>57</v>
      </c>
      <c r="B45" t="s">
        <v>17</v>
      </c>
      <c r="C45" s="232">
        <f t="shared" ref="C45:G45" si="12">C79*1000</f>
        <v>4.4339937000000003E-2</v>
      </c>
      <c r="D45" s="146">
        <f t="shared" si="12"/>
        <v>3.8792326000000002E-2</v>
      </c>
      <c r="E45" s="146">
        <f t="shared" si="12"/>
        <v>4.8994850999999999E-3</v>
      </c>
      <c r="F45" s="146">
        <f t="shared" si="12"/>
        <v>3.0627059000000001E-4</v>
      </c>
      <c r="G45" s="146">
        <f t="shared" si="12"/>
        <v>3.4185485000000002E-4</v>
      </c>
      <c r="I45" s="52"/>
      <c r="J45" s="52"/>
      <c r="K45" s="52"/>
      <c r="L45" s="52"/>
      <c r="N45" s="52"/>
      <c r="P45" s="52"/>
      <c r="Q45" s="52"/>
      <c r="R45" s="52"/>
      <c r="S45" s="52"/>
      <c r="T45" s="52"/>
      <c r="V45" s="52"/>
      <c r="W45" s="52"/>
      <c r="Y45" s="52"/>
      <c r="AA45" s="52"/>
      <c r="AB45" s="52"/>
      <c r="AC45" s="52"/>
      <c r="AD45" s="52"/>
      <c r="AE45" s="52"/>
      <c r="AF45" s="52"/>
      <c r="AG45" s="52"/>
      <c r="AH45" s="52"/>
      <c r="AI45" s="52"/>
      <c r="AJ45" s="52"/>
      <c r="AK45" s="52"/>
    </row>
    <row r="46" spans="1:37" x14ac:dyDescent="0.35">
      <c r="A46" t="s">
        <v>58</v>
      </c>
      <c r="B46" t="s">
        <v>17</v>
      </c>
      <c r="C46" s="232">
        <f t="shared" ref="C46:G46" si="13">C80*1000</f>
        <v>1.7857309000000002E-2</v>
      </c>
      <c r="D46" s="146">
        <f t="shared" si="13"/>
        <v>7.7404199999999996E-3</v>
      </c>
      <c r="E46" s="146">
        <f t="shared" si="13"/>
        <v>9.9248032999999999E-3</v>
      </c>
      <c r="F46" s="146">
        <f t="shared" si="13"/>
        <v>1.1402767E-3</v>
      </c>
      <c r="G46" s="146">
        <f t="shared" si="13"/>
        <v>-9.4819112999999994E-4</v>
      </c>
      <c r="I46" s="52"/>
      <c r="J46" s="52"/>
      <c r="K46" s="52"/>
      <c r="L46" s="52"/>
      <c r="N46" s="52"/>
      <c r="O46" s="52"/>
      <c r="P46" s="52"/>
      <c r="Q46" s="52"/>
      <c r="R46" s="52"/>
      <c r="S46" s="52"/>
      <c r="T46" s="52"/>
      <c r="V46" s="52"/>
      <c r="W46" s="52"/>
      <c r="Y46" s="52"/>
      <c r="Z46" s="52"/>
      <c r="AA46" s="52"/>
      <c r="AB46" s="52"/>
      <c r="AC46" s="52"/>
      <c r="AD46" s="52"/>
      <c r="AE46" s="52"/>
      <c r="AF46" s="52"/>
      <c r="AG46" s="52"/>
      <c r="AH46" s="52"/>
      <c r="AI46" s="52"/>
      <c r="AJ46" s="52"/>
      <c r="AK46" s="52"/>
    </row>
    <row r="47" spans="1:37" x14ac:dyDescent="0.35">
      <c r="A47" t="s">
        <v>59</v>
      </c>
      <c r="B47" t="s">
        <v>17</v>
      </c>
      <c r="C47" s="232">
        <f t="shared" ref="C47:G47" si="14">C81*1000</f>
        <v>0.10523842</v>
      </c>
      <c r="D47" s="146">
        <f t="shared" si="14"/>
        <v>0.10162787</v>
      </c>
      <c r="E47" s="146">
        <f t="shared" si="14"/>
        <v>2.4382997999999999E-3</v>
      </c>
      <c r="F47" s="146">
        <f t="shared" si="14"/>
        <v>1.1749744E-3</v>
      </c>
      <c r="G47" s="146">
        <f t="shared" si="14"/>
        <v>-2.7192326999999998E-6</v>
      </c>
      <c r="I47" s="52"/>
      <c r="J47" s="52"/>
      <c r="K47" s="52"/>
      <c r="L47" s="52"/>
      <c r="N47" s="52"/>
      <c r="P47" s="52"/>
      <c r="R47" s="52"/>
      <c r="S47" s="52"/>
      <c r="V47" s="52"/>
      <c r="W47" s="52"/>
      <c r="Y47" s="52"/>
      <c r="AA47" s="52"/>
      <c r="AB47" s="52"/>
      <c r="AC47" s="52"/>
      <c r="AD47" s="52"/>
      <c r="AE47" s="52"/>
      <c r="AF47" s="52"/>
      <c r="AG47" s="52"/>
      <c r="AH47" s="52"/>
      <c r="AI47" s="52"/>
      <c r="AJ47" s="52"/>
      <c r="AK47" s="52"/>
    </row>
    <row r="48" spans="1:37" x14ac:dyDescent="0.35">
      <c r="A48" t="s">
        <v>60</v>
      </c>
      <c r="B48" t="s">
        <v>17</v>
      </c>
      <c r="C48" s="232">
        <f t="shared" ref="C48:G48" si="15">C82*1000</f>
        <v>3.4059858000000002E-4</v>
      </c>
      <c r="D48" s="146">
        <f t="shared" si="15"/>
        <v>2.6903088E-5</v>
      </c>
      <c r="E48" s="146">
        <f t="shared" si="15"/>
        <v>2.3679898999999997E-5</v>
      </c>
      <c r="F48" s="146">
        <f t="shared" si="15"/>
        <v>2.9009221000000001E-4</v>
      </c>
      <c r="G48" s="146">
        <f t="shared" si="15"/>
        <v>-7.6615902999999995E-8</v>
      </c>
      <c r="I48" s="52"/>
      <c r="J48" s="52"/>
      <c r="K48" s="52"/>
      <c r="L48" s="52"/>
      <c r="P48" s="52"/>
      <c r="R48" s="52"/>
      <c r="V48" s="52"/>
      <c r="W48" s="52"/>
      <c r="Y48" s="52"/>
      <c r="AA48" s="52"/>
      <c r="AB48" s="52"/>
      <c r="AC48" s="52"/>
      <c r="AD48" s="52"/>
      <c r="AE48" s="52"/>
      <c r="AF48" s="52"/>
      <c r="AH48" s="52"/>
      <c r="AI48" s="52"/>
      <c r="AJ48" s="52"/>
      <c r="AK48" s="52"/>
    </row>
    <row r="49" spans="1:37" x14ac:dyDescent="0.35">
      <c r="A49" t="s">
        <v>61</v>
      </c>
      <c r="B49" t="s">
        <v>17</v>
      </c>
      <c r="C49" s="232">
        <f t="shared" ref="C49:G49" si="16">C83*1000</f>
        <v>6.1857594000000002E-2</v>
      </c>
      <c r="D49" s="146">
        <f t="shared" si="16"/>
        <v>3.4324372999999998E-2</v>
      </c>
      <c r="E49" s="146">
        <f t="shared" si="16"/>
        <v>2.6713318999999999E-2</v>
      </c>
      <c r="F49" s="146">
        <f t="shared" si="16"/>
        <v>8.2774571000000005E-4</v>
      </c>
      <c r="G49" s="146">
        <f t="shared" si="16"/>
        <v>-7.8440254000000013E-6</v>
      </c>
      <c r="I49" s="52"/>
      <c r="J49" s="52"/>
      <c r="K49" s="52"/>
      <c r="L49" s="52"/>
      <c r="N49" s="52"/>
      <c r="O49" s="52"/>
      <c r="Q49" s="52"/>
      <c r="R49" s="52"/>
      <c r="S49" s="52"/>
      <c r="T49" s="52"/>
      <c r="V49" s="52"/>
      <c r="W49" s="52"/>
      <c r="Y49" s="52"/>
      <c r="Z49" s="52"/>
      <c r="AA49" s="52"/>
      <c r="AB49" s="52"/>
      <c r="AC49" s="52"/>
      <c r="AD49" s="52"/>
      <c r="AE49" s="52"/>
      <c r="AF49" s="52"/>
      <c r="AG49" s="52"/>
      <c r="AH49" s="52"/>
      <c r="AI49" s="52"/>
      <c r="AJ49" s="52"/>
      <c r="AK49" s="52"/>
    </row>
    <row r="50" spans="1:37" x14ac:dyDescent="0.35">
      <c r="A50" t="s">
        <v>62</v>
      </c>
      <c r="B50" t="s">
        <v>17</v>
      </c>
      <c r="C50" s="232">
        <f t="shared" ref="C50:G50" si="17">C84*1000</f>
        <v>0.21145647000000001</v>
      </c>
      <c r="D50" s="146">
        <f t="shared" si="17"/>
        <v>0.10591868</v>
      </c>
      <c r="E50" s="146">
        <f t="shared" si="17"/>
        <v>0.10678212000000001</v>
      </c>
      <c r="F50" s="146">
        <f t="shared" si="17"/>
        <v>7.2945433999999998E-3</v>
      </c>
      <c r="G50" s="146">
        <f t="shared" si="17"/>
        <v>-8.5388783999999999E-3</v>
      </c>
      <c r="I50" s="52"/>
      <c r="J50" s="52"/>
      <c r="K50" s="52"/>
      <c r="L50" s="52"/>
      <c r="N50" s="52"/>
      <c r="P50" s="52"/>
      <c r="Q50" s="52"/>
      <c r="R50" s="52"/>
      <c r="S50" s="52"/>
      <c r="T50" s="52"/>
      <c r="V50" s="52"/>
      <c r="W50" s="52"/>
      <c r="Y50" s="52"/>
      <c r="AA50" s="52"/>
      <c r="AB50" s="52"/>
      <c r="AC50" s="52"/>
      <c r="AD50" s="52"/>
      <c r="AE50" s="52"/>
      <c r="AF50" s="52"/>
      <c r="AG50" s="52"/>
      <c r="AH50" s="52"/>
      <c r="AI50" s="52"/>
      <c r="AJ50" s="52"/>
      <c r="AK50" s="52"/>
    </row>
    <row r="51" spans="1:37" x14ac:dyDescent="0.35">
      <c r="A51" t="s">
        <v>63</v>
      </c>
      <c r="B51" t="s">
        <v>17</v>
      </c>
      <c r="C51" s="232">
        <f t="shared" ref="C51:G51" si="18">C85*1000</f>
        <v>3.2424905999999996E-2</v>
      </c>
      <c r="D51" s="146">
        <f t="shared" si="18"/>
        <v>2.2753970000000002E-3</v>
      </c>
      <c r="E51" s="146">
        <f t="shared" si="18"/>
        <v>2.9585633E-2</v>
      </c>
      <c r="F51" s="146">
        <f t="shared" si="18"/>
        <v>4.8205266999999994E-4</v>
      </c>
      <c r="G51" s="146">
        <f t="shared" si="18"/>
        <v>8.1823055999999999E-5</v>
      </c>
    </row>
    <row r="52" spans="1:37" x14ac:dyDescent="0.35">
      <c r="A52" t="s">
        <v>64</v>
      </c>
      <c r="B52" t="s">
        <v>17</v>
      </c>
      <c r="C52" s="232">
        <f t="shared" ref="C52:G52" si="19">C86*1000</f>
        <v>4.4672236000000004E-2</v>
      </c>
      <c r="D52" s="146">
        <f t="shared" si="19"/>
        <v>2.1467185E-2</v>
      </c>
      <c r="E52" s="146">
        <f t="shared" si="19"/>
        <v>2.0294560999999999E-2</v>
      </c>
      <c r="F52" s="146">
        <f t="shared" si="19"/>
        <v>2.1430453999999998E-3</v>
      </c>
      <c r="G52" s="146">
        <f t="shared" si="19"/>
        <v>7.6744407999999994E-4</v>
      </c>
    </row>
    <row r="55" spans="1:37" x14ac:dyDescent="0.35">
      <c r="A55" t="s">
        <v>21</v>
      </c>
      <c r="B55" t="s">
        <v>22</v>
      </c>
    </row>
    <row r="56" spans="1:37" x14ac:dyDescent="0.35">
      <c r="A56" t="s">
        <v>23</v>
      </c>
      <c r="B56" t="s">
        <v>24</v>
      </c>
    </row>
    <row r="57" spans="1:37" x14ac:dyDescent="0.35">
      <c r="A57" t="s">
        <v>25</v>
      </c>
      <c r="B57" t="s">
        <v>173</v>
      </c>
    </row>
    <row r="58" spans="1:37" x14ac:dyDescent="0.35">
      <c r="A58" t="s">
        <v>27</v>
      </c>
      <c r="B58" t="s">
        <v>66</v>
      </c>
    </row>
    <row r="59" spans="1:37" x14ac:dyDescent="0.35">
      <c r="A59" t="s">
        <v>29</v>
      </c>
      <c r="B59" t="s">
        <v>30</v>
      </c>
    </row>
    <row r="60" spans="1:37" x14ac:dyDescent="0.35">
      <c r="A60" t="s">
        <v>31</v>
      </c>
      <c r="B60" t="s">
        <v>32</v>
      </c>
    </row>
    <row r="61" spans="1:37" x14ac:dyDescent="0.35">
      <c r="A61" t="s">
        <v>33</v>
      </c>
      <c r="B61" t="s">
        <v>34</v>
      </c>
    </row>
    <row r="62" spans="1:37" x14ac:dyDescent="0.35">
      <c r="A62" t="s">
        <v>35</v>
      </c>
      <c r="B62" t="s">
        <v>36</v>
      </c>
    </row>
    <row r="63" spans="1:37" x14ac:dyDescent="0.35">
      <c r="A63" t="s">
        <v>37</v>
      </c>
      <c r="B63" t="s">
        <v>36</v>
      </c>
    </row>
    <row r="64" spans="1:37" x14ac:dyDescent="0.35">
      <c r="A64" t="s">
        <v>38</v>
      </c>
      <c r="B64" t="s">
        <v>36</v>
      </c>
    </row>
    <row r="65" spans="1:8" x14ac:dyDescent="0.35">
      <c r="A65" t="s">
        <v>39</v>
      </c>
      <c r="B65" t="s">
        <v>36</v>
      </c>
    </row>
    <row r="66" spans="1:8" x14ac:dyDescent="0.35">
      <c r="A66" t="s">
        <v>40</v>
      </c>
      <c r="B66" t="s">
        <v>41</v>
      </c>
    </row>
    <row r="67" spans="1:8" x14ac:dyDescent="0.35">
      <c r="A67" t="s">
        <v>42</v>
      </c>
      <c r="B67" t="s">
        <v>43</v>
      </c>
    </row>
    <row r="69" spans="1:8" x14ac:dyDescent="0.35">
      <c r="A69" t="s">
        <v>41</v>
      </c>
      <c r="B69" t="s">
        <v>44</v>
      </c>
      <c r="C69" s="119" t="s">
        <v>45</v>
      </c>
      <c r="D69" s="119" t="s">
        <v>174</v>
      </c>
      <c r="E69" s="119" t="s">
        <v>46</v>
      </c>
      <c r="F69" s="119" t="s">
        <v>47</v>
      </c>
      <c r="G69" s="119" t="s">
        <v>172</v>
      </c>
    </row>
    <row r="70" spans="1:8" x14ac:dyDescent="0.35">
      <c r="A70" t="s">
        <v>45</v>
      </c>
      <c r="B70" t="s">
        <v>69</v>
      </c>
      <c r="C70" s="146">
        <v>2.4755758000000001E-3</v>
      </c>
      <c r="D70" s="146">
        <v>1.5822907999999999E-3</v>
      </c>
      <c r="E70" s="146">
        <v>8.5847761999999998E-4</v>
      </c>
      <c r="F70" s="146">
        <v>4.2531979999999997E-5</v>
      </c>
      <c r="G70" s="146">
        <v>-7.7246180999999997E-6</v>
      </c>
      <c r="H70" s="110"/>
    </row>
    <row r="71" spans="1:8" x14ac:dyDescent="0.35">
      <c r="A71" t="s">
        <v>49</v>
      </c>
      <c r="B71" t="s">
        <v>69</v>
      </c>
      <c r="C71" s="146">
        <v>8.8968975999999996E-5</v>
      </c>
      <c r="D71" s="146">
        <v>6.2843666000000003E-5</v>
      </c>
      <c r="E71" s="146">
        <v>2.5545925000000001E-5</v>
      </c>
      <c r="F71" s="146">
        <v>1.1822610000000001E-6</v>
      </c>
      <c r="G71" s="146">
        <v>-6.0287664000000005E-7</v>
      </c>
      <c r="H71" s="110"/>
    </row>
    <row r="72" spans="1:8" x14ac:dyDescent="0.35">
      <c r="A72" t="s">
        <v>50</v>
      </c>
      <c r="B72" t="s">
        <v>69</v>
      </c>
      <c r="C72" s="146">
        <v>5.4160692000000004E-4</v>
      </c>
      <c r="D72" s="146">
        <v>3.9440798999999999E-4</v>
      </c>
      <c r="E72" s="146">
        <v>1.2522474999999999E-4</v>
      </c>
      <c r="F72" s="146">
        <v>2.0756808999999999E-5</v>
      </c>
      <c r="G72" s="146">
        <v>1.2173793000000001E-6</v>
      </c>
      <c r="H72" s="110"/>
    </row>
    <row r="73" spans="1:8" x14ac:dyDescent="0.35">
      <c r="A73" t="s">
        <v>51</v>
      </c>
      <c r="B73" t="s">
        <v>69</v>
      </c>
      <c r="C73" s="146">
        <v>5.6878980000000005E-4</v>
      </c>
      <c r="D73" s="146">
        <v>5.5139204E-4</v>
      </c>
      <c r="E73" s="146">
        <v>1.4192124999999999E-5</v>
      </c>
      <c r="F73" s="146">
        <v>3.1746329E-6</v>
      </c>
      <c r="G73" s="146">
        <v>3.1001312999999998E-8</v>
      </c>
      <c r="H73" s="110"/>
    </row>
    <row r="74" spans="1:8" x14ac:dyDescent="0.35">
      <c r="A74" t="s">
        <v>70</v>
      </c>
      <c r="B74" t="s">
        <v>69</v>
      </c>
      <c r="C74" s="146">
        <v>1.5441475E-4</v>
      </c>
      <c r="D74" s="146">
        <v>9.6510311999999996E-5</v>
      </c>
      <c r="E74" s="146">
        <v>5.6972731000000002E-5</v>
      </c>
      <c r="F74" s="146">
        <v>1.8036491999999999E-6</v>
      </c>
      <c r="G74" s="146">
        <v>-8.7193762999999999E-7</v>
      </c>
      <c r="H74" s="110"/>
    </row>
    <row r="75" spans="1:8" x14ac:dyDescent="0.35">
      <c r="A75" t="s">
        <v>53</v>
      </c>
      <c r="B75" t="s">
        <v>69</v>
      </c>
      <c r="C75" s="146">
        <v>4.9438048000000003E-4</v>
      </c>
      <c r="D75" s="146">
        <v>8.4733072999999996E-5</v>
      </c>
      <c r="E75" s="146">
        <v>4.0838997000000002E-4</v>
      </c>
      <c r="F75" s="146">
        <v>9.8860161000000007E-7</v>
      </c>
      <c r="G75" s="146">
        <v>2.6883105999999999E-7</v>
      </c>
      <c r="H75" s="110"/>
    </row>
    <row r="76" spans="1:8" x14ac:dyDescent="0.35">
      <c r="A76" t="s">
        <v>54</v>
      </c>
      <c r="B76" t="s">
        <v>69</v>
      </c>
      <c r="C76" s="146">
        <v>3.1656282999999997E-5</v>
      </c>
      <c r="D76" s="146">
        <v>2.9710403000000001E-5</v>
      </c>
      <c r="E76" s="146">
        <v>1.1567241E-6</v>
      </c>
      <c r="F76" s="146">
        <v>1.8577754000000001E-7</v>
      </c>
      <c r="G76" s="146">
        <v>6.0337853999999999E-7</v>
      </c>
      <c r="H76" s="110"/>
    </row>
    <row r="77" spans="1:8" x14ac:dyDescent="0.35">
      <c r="A77" t="s">
        <v>55</v>
      </c>
      <c r="B77" t="s">
        <v>69</v>
      </c>
      <c r="C77" s="146">
        <v>6.4998951999999994E-5</v>
      </c>
      <c r="D77" s="146">
        <v>4.6428879999999997E-5</v>
      </c>
      <c r="E77" s="146">
        <v>1.7940510999999999E-5</v>
      </c>
      <c r="F77" s="146">
        <v>6.7582344999999999E-7</v>
      </c>
      <c r="G77" s="146">
        <v>-4.6262682999999997E-8</v>
      </c>
      <c r="H77" s="110"/>
    </row>
    <row r="78" spans="1:8" x14ac:dyDescent="0.35">
      <c r="A78" t="s">
        <v>56</v>
      </c>
      <c r="B78" t="s">
        <v>69</v>
      </c>
      <c r="C78" s="146">
        <v>1.2572155999999999E-5</v>
      </c>
      <c r="D78" s="146">
        <v>4.0912873000000002E-6</v>
      </c>
      <c r="E78" s="146">
        <v>8.3929879999999996E-6</v>
      </c>
      <c r="F78" s="146">
        <v>1.0542472E-7</v>
      </c>
      <c r="G78" s="146">
        <v>-1.7544024999999999E-8</v>
      </c>
      <c r="H78" s="110"/>
    </row>
    <row r="79" spans="1:8" x14ac:dyDescent="0.35">
      <c r="A79" t="s">
        <v>57</v>
      </c>
      <c r="B79" t="s">
        <v>69</v>
      </c>
      <c r="C79" s="146">
        <v>4.4339937E-5</v>
      </c>
      <c r="D79" s="146">
        <v>3.8792326000000002E-5</v>
      </c>
      <c r="E79" s="146">
        <v>4.8994851E-6</v>
      </c>
      <c r="F79" s="146">
        <v>3.0627059000000002E-7</v>
      </c>
      <c r="G79" s="146">
        <v>3.4185485000000002E-7</v>
      </c>
      <c r="H79" s="110"/>
    </row>
    <row r="80" spans="1:8" x14ac:dyDescent="0.35">
      <c r="A80" t="s">
        <v>58</v>
      </c>
      <c r="B80" t="s">
        <v>69</v>
      </c>
      <c r="C80" s="146">
        <v>1.7857309000000001E-5</v>
      </c>
      <c r="D80" s="146">
        <v>7.7404199999999993E-6</v>
      </c>
      <c r="E80" s="146">
        <v>9.9248032999999999E-6</v>
      </c>
      <c r="F80" s="146">
        <v>1.1402767000000001E-6</v>
      </c>
      <c r="G80" s="146">
        <v>-9.4819112999999999E-7</v>
      </c>
      <c r="H80" s="110"/>
    </row>
    <row r="81" spans="1:8" x14ac:dyDescent="0.35">
      <c r="A81" t="s">
        <v>59</v>
      </c>
      <c r="B81" t="s">
        <v>69</v>
      </c>
      <c r="C81" s="146">
        <v>1.0523842E-4</v>
      </c>
      <c r="D81" s="146">
        <v>1.0162787E-4</v>
      </c>
      <c r="E81" s="146">
        <v>2.4382998000000001E-6</v>
      </c>
      <c r="F81" s="146">
        <v>1.1749744000000001E-6</v>
      </c>
      <c r="G81" s="146">
        <v>-2.7192327E-9</v>
      </c>
      <c r="H81" s="110"/>
    </row>
    <row r="82" spans="1:8" x14ac:dyDescent="0.35">
      <c r="A82" t="s">
        <v>60</v>
      </c>
      <c r="B82" t="s">
        <v>69</v>
      </c>
      <c r="C82" s="146">
        <v>3.4059858E-7</v>
      </c>
      <c r="D82" s="146">
        <v>2.6903088000000001E-8</v>
      </c>
      <c r="E82" s="146">
        <v>2.3679898999999999E-8</v>
      </c>
      <c r="F82" s="146">
        <v>2.9009221E-7</v>
      </c>
      <c r="G82" s="146">
        <v>-7.6615902999999996E-11</v>
      </c>
      <c r="H82" s="110"/>
    </row>
    <row r="83" spans="1:8" x14ac:dyDescent="0.35">
      <c r="A83" t="s">
        <v>61</v>
      </c>
      <c r="B83" t="s">
        <v>69</v>
      </c>
      <c r="C83" s="146">
        <v>6.1857593999999999E-5</v>
      </c>
      <c r="D83" s="146">
        <v>3.4324372999999999E-5</v>
      </c>
      <c r="E83" s="146">
        <v>2.6713318999999999E-5</v>
      </c>
      <c r="F83" s="146">
        <v>8.2774571000000004E-7</v>
      </c>
      <c r="G83" s="146">
        <v>-7.8440254000000004E-9</v>
      </c>
      <c r="H83" s="110"/>
    </row>
    <row r="84" spans="1:8" x14ac:dyDescent="0.35">
      <c r="A84" t="s">
        <v>62</v>
      </c>
      <c r="B84" t="s">
        <v>69</v>
      </c>
      <c r="C84" s="146">
        <v>2.1145647E-4</v>
      </c>
      <c r="D84" s="146">
        <v>1.0591868E-4</v>
      </c>
      <c r="E84" s="146">
        <v>1.0678212E-4</v>
      </c>
      <c r="F84" s="146">
        <v>7.2945434000000001E-6</v>
      </c>
      <c r="G84" s="146">
        <v>-8.5388784000000001E-6</v>
      </c>
      <c r="H84" s="110"/>
    </row>
    <row r="85" spans="1:8" x14ac:dyDescent="0.35">
      <c r="A85" t="s">
        <v>63</v>
      </c>
      <c r="B85" t="s">
        <v>69</v>
      </c>
      <c r="C85" s="146">
        <v>3.2424905999999998E-5</v>
      </c>
      <c r="D85" s="146">
        <v>2.275397E-6</v>
      </c>
      <c r="E85" s="146">
        <v>2.9585633E-5</v>
      </c>
      <c r="F85" s="146">
        <v>4.8205266999999995E-7</v>
      </c>
      <c r="G85" s="146">
        <v>8.1823055999999996E-8</v>
      </c>
      <c r="H85" s="110"/>
    </row>
    <row r="86" spans="1:8" x14ac:dyDescent="0.35">
      <c r="A86" t="s">
        <v>64</v>
      </c>
      <c r="B86" t="s">
        <v>69</v>
      </c>
      <c r="C86" s="146">
        <v>4.4672236000000001E-5</v>
      </c>
      <c r="D86" s="146">
        <v>2.1467184999999999E-5</v>
      </c>
      <c r="E86" s="146">
        <v>2.0294561E-5</v>
      </c>
      <c r="F86" s="146">
        <v>2.1430454E-6</v>
      </c>
      <c r="G86" s="146">
        <v>7.6744407999999997E-7</v>
      </c>
      <c r="H86" s="1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9817B261F1F342A2742F579DE6A807" ma:contentTypeVersion="12" ma:contentTypeDescription="Create a new document." ma:contentTypeScope="" ma:versionID="520bb810e1d9cedc9d917d9a5238cca0">
  <xsd:schema xmlns:xsd="http://www.w3.org/2001/XMLSchema" xmlns:xs="http://www.w3.org/2001/XMLSchema" xmlns:p="http://schemas.microsoft.com/office/2006/metadata/properties" xmlns:ns2="6f0dea41-2d43-42d4-885e-6f301701c9c3" targetNamespace="http://schemas.microsoft.com/office/2006/metadata/properties" ma:root="true" ma:fieldsID="63c7c565184d0256e4dd64a373eac55d" ns2:_="">
    <xsd:import namespace="6f0dea41-2d43-42d4-885e-6f301701c9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0dea41-2d43-42d4-885e-6f301701c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119b49b-2cc3-444e-b755-8692f4554da6"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DEBBD8-15EC-4295-B6E1-280720AC4C35}">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6f0dea41-2d43-42d4-885e-6f301701c9c3"/>
    <ds:schemaRef ds:uri="http://www.w3.org/XML/1998/namespace"/>
    <ds:schemaRef ds:uri="http://purl.org/dc/terms/"/>
  </ds:schemaRefs>
</ds:datastoreItem>
</file>

<file path=customXml/itemProps2.xml><?xml version="1.0" encoding="utf-8"?>
<ds:datastoreItem xmlns:ds="http://schemas.openxmlformats.org/officeDocument/2006/customXml" ds:itemID="{F2D15A82-B47C-4162-936B-7D3234F31454}"/>
</file>

<file path=customXml/itemProps3.xml><?xml version="1.0" encoding="utf-8"?>
<ds:datastoreItem xmlns:ds="http://schemas.openxmlformats.org/officeDocument/2006/customXml" ds:itemID="{FB3E9350-721A-47B1-AB29-0A5C3BA66FEB}">
  <ds:schemaRefs>
    <ds:schemaRef ds:uri="Microsoft.SharePoint.Taxonomy.ContentTypeSync"/>
  </ds:schemaRefs>
</ds:datastoreItem>
</file>

<file path=customXml/itemProps4.xml><?xml version="1.0" encoding="utf-8"?>
<ds:datastoreItem xmlns:ds="http://schemas.openxmlformats.org/officeDocument/2006/customXml" ds:itemID="{DEA4B639-29DD-49BD-9B0F-6D5765619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15</vt:i4>
      </vt:variant>
      <vt:variant>
        <vt:lpstr>Diagrammer</vt:lpstr>
      </vt:variant>
      <vt:variant>
        <vt:i4>2</vt:i4>
      </vt:variant>
      <vt:variant>
        <vt:lpstr>Navngitte områder</vt:lpstr>
      </vt:variant>
      <vt:variant>
        <vt:i4>8</vt:i4>
      </vt:variant>
    </vt:vector>
  </HeadingPairs>
  <TitlesOfParts>
    <vt:vector size="25" baseType="lpstr">
      <vt:lpstr>Introduction</vt:lpstr>
      <vt:lpstr>Wild RP results</vt:lpstr>
      <vt:lpstr>Farmed RP results</vt:lpstr>
      <vt:lpstr>Wild categories</vt:lpstr>
      <vt:lpstr>Wild stages</vt:lpstr>
      <vt:lpstr>Wild process</vt:lpstr>
      <vt:lpstr>Wild elementary flows</vt:lpstr>
      <vt:lpstr>Wild processes table</vt:lpstr>
      <vt:lpstr>Farmed categories</vt:lpstr>
      <vt:lpstr>Farmed stages</vt:lpstr>
      <vt:lpstr>Farmed processes</vt:lpstr>
      <vt:lpstr>Farmed elementary flows</vt:lpstr>
      <vt:lpstr>Farmed processes table</vt:lpstr>
      <vt:lpstr>CONTROLS</vt:lpstr>
      <vt:lpstr>Changes</vt:lpstr>
      <vt:lpstr>Wild all impacts per stage</vt:lpstr>
      <vt:lpstr>Farmed all impacts per stage</vt:lpstr>
      <vt:lpstr>'Farmed processes'!gwp_stages</vt:lpstr>
      <vt:lpstr>'Farmed stages'!gwp_stages</vt:lpstr>
      <vt:lpstr>'Wild process'!gwp_stages</vt:lpstr>
      <vt:lpstr>gwp_stages</vt:lpstr>
      <vt:lpstr>'Farmed processes'!stages_raw_material</vt:lpstr>
      <vt:lpstr>'Farmed stages'!stages_raw_material</vt:lpstr>
      <vt:lpstr>'Wild process'!stages_raw_material</vt:lpstr>
      <vt:lpstr>stages_raw_material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Sannino</dc:creator>
  <cp:keywords/>
  <dc:description/>
  <cp:lastModifiedBy>Andrea Arntzen Nistad</cp:lastModifiedBy>
  <cp:revision/>
  <dcterms:created xsi:type="dcterms:W3CDTF">2021-03-15T11:42:04Z</dcterms:created>
  <dcterms:modified xsi:type="dcterms:W3CDTF">2024-06-07T09:09:34Z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0x010100C79817B261F1F342A2742F579DE6A807</vt:lpwstr>
  </property>
</Properties>
</file>